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920" yWindow="135" windowWidth="10395" windowHeight="7935" activeTab="1"/>
  </bookViews>
  <sheets>
    <sheet name="월간 가계 지출 내역" sheetId="1" r:id="rId1"/>
    <sheet name="Sheet1" sheetId="2" r:id="rId2"/>
  </sheets>
  <definedNames>
    <definedName name="_xlnm.Print_Area" localSheetId="0">'월간 가계 지출 내역'!$A$1:$H$63</definedName>
  </definedNames>
  <calcPr calcId="162913"/>
  <webPublishing codePage="949"/>
</workbook>
</file>

<file path=xl/calcChain.xml><?xml version="1.0" encoding="utf-8"?>
<calcChain xmlns="http://schemas.openxmlformats.org/spreadsheetml/2006/main">
  <c r="B16" i="2" l="1"/>
  <c r="B15" i="2"/>
  <c r="B17" i="2" s="1"/>
  <c r="E20" i="2" l="1"/>
  <c r="E19" i="2"/>
  <c r="I65" i="1"/>
  <c r="I66" i="1"/>
  <c r="I67" i="1"/>
  <c r="I57" i="1"/>
  <c r="I58" i="1"/>
  <c r="I59" i="1"/>
  <c r="I60" i="1"/>
  <c r="I61" i="1"/>
  <c r="I47" i="1"/>
  <c r="I48" i="1"/>
  <c r="I49" i="1"/>
  <c r="I50" i="1"/>
  <c r="I51" i="1"/>
  <c r="I52" i="1"/>
  <c r="I53" i="1"/>
  <c r="I40" i="1"/>
  <c r="I41" i="1"/>
  <c r="I42" i="1"/>
  <c r="I43" i="1"/>
  <c r="I30" i="1"/>
  <c r="I31" i="1"/>
  <c r="I32" i="1"/>
  <c r="I33" i="1"/>
  <c r="I34" i="1"/>
  <c r="I35" i="1"/>
  <c r="I36" i="1"/>
  <c r="I21" i="1"/>
  <c r="I22" i="1"/>
  <c r="I23" i="1"/>
  <c r="I24" i="1"/>
  <c r="I25" i="1"/>
  <c r="I26" i="1"/>
  <c r="D64" i="1"/>
  <c r="D65" i="1"/>
  <c r="D66" i="1"/>
  <c r="D67" i="1"/>
  <c r="D57" i="1"/>
  <c r="D58" i="1"/>
  <c r="D59" i="1"/>
  <c r="D60" i="1"/>
  <c r="D46" i="1"/>
  <c r="D45" i="1"/>
  <c r="D47" i="1"/>
  <c r="D48" i="1"/>
  <c r="D49" i="1"/>
  <c r="D50" i="1"/>
  <c r="D51" i="1"/>
  <c r="D52" i="1"/>
  <c r="D53" i="1"/>
  <c r="D39" i="1"/>
  <c r="D40" i="1"/>
  <c r="D41" i="1"/>
  <c r="D32" i="1"/>
  <c r="D33" i="1"/>
  <c r="D34" i="1"/>
  <c r="D35" i="1"/>
  <c r="D21" i="1"/>
  <c r="D22" i="1"/>
  <c r="D23" i="1"/>
  <c r="D24" i="1"/>
  <c r="D25" i="1"/>
  <c r="D26" i="1"/>
  <c r="D27" i="1"/>
  <c r="D28" i="1"/>
  <c r="D7" i="1"/>
  <c r="D8" i="1"/>
  <c r="D9" i="1"/>
  <c r="D10" i="1"/>
  <c r="D11" i="1"/>
  <c r="D12" i="1"/>
  <c r="D13" i="1"/>
  <c r="D14" i="1"/>
  <c r="D15" i="1"/>
  <c r="D16" i="1"/>
  <c r="D17" i="1"/>
  <c r="H54" i="1"/>
  <c r="G54" i="1"/>
  <c r="C61" i="1"/>
  <c r="B61" i="1"/>
  <c r="H68" i="1"/>
  <c r="G68" i="1"/>
  <c r="C68" i="1"/>
  <c r="B68" i="1"/>
  <c r="H44" i="1"/>
  <c r="G44" i="1"/>
  <c r="H27" i="1"/>
  <c r="G27" i="1"/>
  <c r="H37" i="1"/>
  <c r="G37" i="1"/>
  <c r="H62" i="1"/>
  <c r="G62" i="1"/>
  <c r="C54" i="1"/>
  <c r="B54" i="1"/>
  <c r="C42" i="1"/>
  <c r="B42" i="1"/>
  <c r="C36" i="1"/>
  <c r="B36" i="1"/>
  <c r="C29" i="1"/>
  <c r="B29" i="1"/>
  <c r="B18" i="1"/>
  <c r="C18" i="1"/>
  <c r="G13" i="1"/>
  <c r="G7" i="1"/>
  <c r="D68" i="1"/>
  <c r="I44" i="1"/>
  <c r="I62" i="1"/>
  <c r="D42" i="1"/>
  <c r="I68" i="1"/>
  <c r="D61" i="1"/>
  <c r="I54" i="1"/>
  <c r="I27" i="1"/>
  <c r="I37" i="1"/>
  <c r="D54" i="1"/>
  <c r="D36" i="1"/>
  <c r="D29" i="1"/>
  <c r="D18" i="1"/>
  <c r="C4" i="1" l="1"/>
  <c r="G16" i="1" s="1"/>
  <c r="B4" i="1"/>
  <c r="G15" i="1" s="1"/>
  <c r="G17" i="1" s="1"/>
  <c r="D4" i="1"/>
</calcChain>
</file>

<file path=xl/sharedStrings.xml><?xml version="1.0" encoding="utf-8"?>
<sst xmlns="http://schemas.openxmlformats.org/spreadsheetml/2006/main" count="171" uniqueCount="100">
  <si>
    <t>예상 비용</t>
  </si>
  <si>
    <t>실제 비용</t>
  </si>
  <si>
    <t>차액</t>
  </si>
  <si>
    <t>수입 1</t>
  </si>
  <si>
    <t>수입 2</t>
  </si>
  <si>
    <t>실제 월수입</t>
  </si>
  <si>
    <t>예상 월수입</t>
  </si>
  <si>
    <t>대부금 또는 임차료 2</t>
  </si>
  <si>
    <t>대부금 또는 임차료</t>
  </si>
  <si>
    <t>전화</t>
  </si>
  <si>
    <t>가스 요금</t>
  </si>
  <si>
    <t>상하수도 요금</t>
  </si>
  <si>
    <t>케이블 TV 시청료</t>
  </si>
  <si>
    <t>쓰레기 수거비</t>
  </si>
  <si>
    <t>보수 관리비</t>
  </si>
  <si>
    <t>집기</t>
  </si>
  <si>
    <t>기타</t>
  </si>
  <si>
    <t>교통비</t>
  </si>
  <si>
    <t>보험</t>
  </si>
  <si>
    <t>면허세</t>
  </si>
  <si>
    <t>연료</t>
  </si>
  <si>
    <t>정비</t>
  </si>
  <si>
    <t>주거</t>
  </si>
  <si>
    <t>주택 보험</t>
  </si>
  <si>
    <t>건강 보험</t>
  </si>
  <si>
    <t>생명 보험</t>
  </si>
  <si>
    <t>부식</t>
  </si>
  <si>
    <t>식비</t>
  </si>
  <si>
    <t>애완 동물</t>
  </si>
  <si>
    <t>애견 장난감</t>
  </si>
  <si>
    <t>의료비</t>
  </si>
  <si>
    <t>미용 용품</t>
  </si>
  <si>
    <t>의복비</t>
  </si>
  <si>
    <t>머리/손톱 관리비</t>
  </si>
  <si>
    <t>헬스클럽</t>
  </si>
  <si>
    <t>외식비</t>
  </si>
  <si>
    <t>문화 생활비</t>
  </si>
  <si>
    <t>비디오/DVD</t>
  </si>
  <si>
    <t>CD</t>
  </si>
  <si>
    <t>영화</t>
  </si>
  <si>
    <t>음악회</t>
  </si>
  <si>
    <t>라이브 극장</t>
  </si>
  <si>
    <t>드라이클리닝</t>
  </si>
  <si>
    <t>융자금</t>
  </si>
  <si>
    <t>개인</t>
  </si>
  <si>
    <t>세금</t>
  </si>
  <si>
    <t>국세</t>
  </si>
  <si>
    <t>지방세</t>
  </si>
  <si>
    <t>기타 지방세</t>
  </si>
  <si>
    <t>자선 기부금 1</t>
  </si>
  <si>
    <t>자선 기부금 2</t>
  </si>
  <si>
    <t>법률 비용</t>
  </si>
  <si>
    <t>학용품</t>
  </si>
  <si>
    <t>단체 활동비</t>
  </si>
  <si>
    <t>급식비</t>
  </si>
  <si>
    <t>등록금</t>
  </si>
  <si>
    <t>보육비</t>
  </si>
  <si>
    <t>변호사 비용</t>
  </si>
  <si>
    <t>부양비</t>
  </si>
  <si>
    <t>장난감/게임</t>
  </si>
  <si>
    <t>대학</t>
  </si>
  <si>
    <t>학자금</t>
  </si>
  <si>
    <t>스포츠</t>
  </si>
  <si>
    <t>신용 카드</t>
  </si>
  <si>
    <t>퇴직 연금</t>
  </si>
  <si>
    <t>투자 신탁</t>
  </si>
  <si>
    <t>선물 및 부조금</t>
  </si>
  <si>
    <t>추가 수입</t>
  </si>
  <si>
    <t>월수입 합계</t>
  </si>
  <si>
    <t>의생활 및 건강</t>
  </si>
  <si>
    <t>자선 기부금 3</t>
  </si>
  <si>
    <t>총 예상 비용</t>
  </si>
  <si>
    <t>총 실제 비용</t>
  </si>
  <si>
    <t>총 차액</t>
  </si>
  <si>
    <t>버스/택시요금</t>
  </si>
  <si>
    <t>전기 요금</t>
  </si>
  <si>
    <t>자동차 1 비용</t>
  </si>
  <si>
    <t>자동차 2 비용</t>
  </si>
  <si>
    <t>합계</t>
  </si>
  <si>
    <t>실제 잔액</t>
  </si>
  <si>
    <t>저축/투자</t>
  </si>
  <si>
    <t>보상금</t>
  </si>
  <si>
    <t>월간 가계 지출 내역</t>
  </si>
  <si>
    <t>단체 활동비</t>
  </si>
  <si>
    <t>육아 및 교육</t>
    <phoneticPr fontId="1" type="noConversion"/>
  </si>
  <si>
    <r>
      <rPr>
        <b/>
        <sz val="9"/>
        <color theme="0"/>
        <rFont val="돋움"/>
        <family val="3"/>
        <charset val="129"/>
        <scheme val="minor"/>
      </rPr>
      <t>예상</t>
    </r>
    <r>
      <rPr>
        <b/>
        <sz val="9"/>
        <color theme="0"/>
        <rFont val="Trebuchet MS"/>
        <family val="2"/>
        <scheme val="minor"/>
      </rPr>
      <t xml:space="preserve"> </t>
    </r>
    <r>
      <rPr>
        <b/>
        <sz val="9"/>
        <color theme="0"/>
        <rFont val="돋움"/>
        <family val="3"/>
        <charset val="129"/>
        <scheme val="minor"/>
      </rPr>
      <t>잔액</t>
    </r>
    <phoneticPr fontId="1" type="noConversion"/>
  </si>
  <si>
    <t>집매매금액</t>
    <phoneticPr fontId="15" type="noConversion"/>
  </si>
  <si>
    <r>
      <rPr>
        <b/>
        <sz val="14"/>
        <rFont val="돋움"/>
        <family val="3"/>
        <charset val="129"/>
        <scheme val="minor"/>
      </rPr>
      <t>집매매</t>
    </r>
    <r>
      <rPr>
        <b/>
        <sz val="14"/>
        <rFont val="Trebuchet MS"/>
        <family val="2"/>
        <scheme val="minor"/>
      </rPr>
      <t xml:space="preserve"> </t>
    </r>
    <r>
      <rPr>
        <b/>
        <sz val="14"/>
        <rFont val="돋움"/>
        <family val="3"/>
        <charset val="129"/>
        <scheme val="minor"/>
      </rPr>
      <t>후</t>
    </r>
    <r>
      <rPr>
        <b/>
        <sz val="14"/>
        <rFont val="Trebuchet MS"/>
        <family val="2"/>
        <scheme val="minor"/>
      </rPr>
      <t xml:space="preserve"> </t>
    </r>
    <r>
      <rPr>
        <b/>
        <sz val="14"/>
        <rFont val="돋움"/>
        <family val="3"/>
        <charset val="129"/>
        <scheme val="minor"/>
      </rPr>
      <t>금액처리</t>
    </r>
    <r>
      <rPr>
        <b/>
        <sz val="14"/>
        <rFont val="Trebuchet MS"/>
        <family val="2"/>
        <scheme val="minor"/>
      </rPr>
      <t xml:space="preserve"> (</t>
    </r>
    <r>
      <rPr>
        <b/>
        <sz val="14"/>
        <rFont val="돋움"/>
        <family val="3"/>
        <charset val="129"/>
        <scheme val="minor"/>
      </rPr>
      <t>단위</t>
    </r>
    <r>
      <rPr>
        <b/>
        <sz val="14"/>
        <rFont val="Trebuchet MS"/>
        <family val="2"/>
        <scheme val="minor"/>
      </rPr>
      <t xml:space="preserve"> </t>
    </r>
    <r>
      <rPr>
        <b/>
        <sz val="14"/>
        <rFont val="돋움"/>
        <family val="3"/>
        <charset val="129"/>
        <scheme val="minor"/>
      </rPr>
      <t>만원</t>
    </r>
    <r>
      <rPr>
        <b/>
        <sz val="14"/>
        <rFont val="Trebuchet MS"/>
        <family val="2"/>
        <scheme val="minor"/>
      </rPr>
      <t>)</t>
    </r>
    <phoneticPr fontId="15" type="noConversion"/>
  </si>
  <si>
    <t>개인대출비용</t>
    <phoneticPr fontId="15" type="noConversion"/>
  </si>
  <si>
    <t>집담보대출비용</t>
    <phoneticPr fontId="15" type="noConversion"/>
  </si>
  <si>
    <t>세금 및 수수료</t>
    <phoneticPr fontId="15" type="noConversion"/>
  </si>
  <si>
    <t>이사비 및 도배</t>
    <phoneticPr fontId="15" type="noConversion"/>
  </si>
  <si>
    <t>장모님지원</t>
    <phoneticPr fontId="15" type="noConversion"/>
  </si>
  <si>
    <t>가용금액</t>
    <phoneticPr fontId="15" type="noConversion"/>
  </si>
  <si>
    <t>나갈금액</t>
    <phoneticPr fontId="15" type="noConversion"/>
  </si>
  <si>
    <t>남는금액</t>
    <phoneticPr fontId="15" type="noConversion"/>
  </si>
  <si>
    <t>전세집값</t>
    <phoneticPr fontId="15" type="noConversion"/>
  </si>
  <si>
    <t>매매집값</t>
    <phoneticPr fontId="15" type="noConversion"/>
  </si>
  <si>
    <r>
      <rPr>
        <b/>
        <sz val="10"/>
        <rFont val="돋움"/>
        <family val="3"/>
        <charset val="129"/>
        <scheme val="minor"/>
      </rPr>
      <t>전세로갈경우</t>
    </r>
    <r>
      <rPr>
        <b/>
        <sz val="10"/>
        <rFont val="Trebuchet MS"/>
        <family val="2"/>
        <scheme val="minor"/>
      </rPr>
      <t xml:space="preserve"> </t>
    </r>
    <r>
      <rPr>
        <b/>
        <sz val="10"/>
        <rFont val="돋움"/>
        <family val="3"/>
        <charset val="129"/>
        <scheme val="minor"/>
      </rPr>
      <t>필요한금액</t>
    </r>
    <phoneticPr fontId="15" type="noConversion"/>
  </si>
  <si>
    <r>
      <rPr>
        <b/>
        <sz val="10"/>
        <rFont val="돋움"/>
        <family val="3"/>
        <charset val="129"/>
        <scheme val="minor"/>
      </rPr>
      <t>매매로갈경우</t>
    </r>
    <r>
      <rPr>
        <b/>
        <sz val="10"/>
        <rFont val="Trebuchet MS"/>
        <family val="2"/>
        <scheme val="minor"/>
      </rPr>
      <t xml:space="preserve"> </t>
    </r>
    <r>
      <rPr>
        <b/>
        <sz val="10"/>
        <rFont val="돋움"/>
        <family val="3"/>
        <charset val="129"/>
        <scheme val="minor"/>
      </rPr>
      <t>필요한금액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</si>
</sst>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176" formatCode="&quot;$&quot;#,##0_);[Red]\(&quot;$&quot;#,##0\)"/>
    <numFmt numFmtId="177" formatCode="&quot;₩&quot;#,##0_);[Red]\(&quot;₩&quot;#,##0\)"/>
    <numFmt numFmtId="178" formatCode="&quot;₩&quot;#,##0"/>
  </numFmts>
  <fonts count="20" x14ac:knownFonts="1">
    <font>
      <sz val="10"/>
      <name val="Trebuchet MS"/>
      <family val="2"/>
      <scheme val="minor"/>
    </font>
    <font>
      <sz val="8"/>
      <name val="맑은 고딕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1"/>
      <scheme val="minor"/>
    </font>
    <font>
      <b/>
      <sz val="10"/>
      <name val="Trebuchet MS"/>
      <family val="1"/>
      <scheme val="minor"/>
    </font>
    <font>
      <b/>
      <i/>
      <sz val="10"/>
      <name val="Trebuchet MS"/>
      <family val="1"/>
      <scheme val="minor"/>
    </font>
    <font>
      <sz val="10"/>
      <color theme="1"/>
      <name val="Trebuchet MS"/>
      <family val="1"/>
      <scheme val="minor"/>
    </font>
    <font>
      <sz val="10"/>
      <name val="Trebuchet MS"/>
      <family val="2"/>
      <scheme val="minor"/>
    </font>
    <font>
      <sz val="8"/>
      <name val="Trebuchet MS"/>
      <family val="1"/>
      <scheme val="minor"/>
    </font>
    <font>
      <b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9"/>
      <color theme="0"/>
      <name val="Trebuchet MS"/>
      <family val="2"/>
      <scheme val="minor"/>
    </font>
    <font>
      <b/>
      <sz val="9"/>
      <color theme="0"/>
      <name val="돋움"/>
      <family val="3"/>
      <charset val="129"/>
      <scheme val="minor"/>
    </font>
    <font>
      <sz val="8"/>
      <name val="돋움"/>
      <family val="3"/>
      <charset val="129"/>
      <scheme val="minor"/>
    </font>
    <font>
      <b/>
      <sz val="10"/>
      <name val="Trebuchet MS"/>
      <family val="2"/>
      <scheme val="minor"/>
    </font>
    <font>
      <b/>
      <sz val="10"/>
      <name val="돋움"/>
      <family val="3"/>
      <charset val="129"/>
      <scheme val="minor"/>
    </font>
    <font>
      <b/>
      <sz val="14"/>
      <name val="Trebuchet MS"/>
      <family val="2"/>
      <scheme val="minor"/>
    </font>
    <font>
      <b/>
      <sz val="14"/>
      <name val="돋움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/>
        <b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0" xfId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vertical="center" wrapText="1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177" fontId="8" fillId="0" borderId="0" xfId="0" applyNumberFormat="1" applyFont="1" applyFill="1" applyBorder="1" applyAlignment="1">
      <alignment vertical="center" wrapText="1"/>
    </xf>
    <xf numFmtId="177" fontId="10" fillId="4" borderId="4" xfId="0" applyNumberFormat="1" applyFont="1" applyFill="1" applyBorder="1" applyAlignment="1">
      <alignment vertical="center" wrapText="1"/>
    </xf>
    <xf numFmtId="177" fontId="10" fillId="4" borderId="6" xfId="0" applyNumberFormat="1" applyFont="1" applyFill="1" applyBorder="1" applyAlignment="1">
      <alignment vertical="center" wrapText="1"/>
    </xf>
    <xf numFmtId="177" fontId="9" fillId="4" borderId="2" xfId="0" applyNumberFormat="1" applyFont="1" applyFill="1" applyBorder="1" applyAlignment="1">
      <alignment vertical="center" wrapText="1"/>
    </xf>
    <xf numFmtId="177" fontId="9" fillId="4" borderId="4" xfId="0" applyNumberFormat="1" applyFont="1" applyFill="1" applyBorder="1" applyAlignment="1">
      <alignment vertical="center" wrapText="1"/>
    </xf>
    <xf numFmtId="177" fontId="9" fillId="4" borderId="6" xfId="0" applyNumberFormat="1" applyFont="1" applyFill="1" applyBorder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177" fontId="9" fillId="4" borderId="8" xfId="0" applyNumberFormat="1" applyFont="1" applyFill="1" applyBorder="1" applyAlignment="1">
      <alignment vertical="center" wrapText="1"/>
    </xf>
    <xf numFmtId="177" fontId="3" fillId="0" borderId="0" xfId="2" applyNumberFormat="1" applyFont="1" applyAlignment="1">
      <alignment vertical="center" wrapText="1"/>
    </xf>
    <xf numFmtId="177" fontId="7" fillId="0" borderId="0" xfId="2" applyNumberFormat="1" applyFont="1" applyAlignment="1">
      <alignment vertical="center" wrapText="1"/>
    </xf>
    <xf numFmtId="178" fontId="0" fillId="0" borderId="0" xfId="0" applyNumberFormat="1"/>
    <xf numFmtId="178" fontId="0" fillId="0" borderId="9" xfId="0" applyNumberFormat="1" applyBorder="1"/>
    <xf numFmtId="0" fontId="0" fillId="0" borderId="9" xfId="0" applyBorder="1"/>
    <xf numFmtId="0" fontId="17" fillId="6" borderId="9" xfId="0" applyFont="1" applyFill="1" applyBorder="1"/>
    <xf numFmtId="0" fontId="16" fillId="6" borderId="9" xfId="0" applyFont="1" applyFill="1" applyBorder="1"/>
    <xf numFmtId="0" fontId="5" fillId="0" borderId="0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2" borderId="0" xfId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</cellXfs>
  <cellStyles count="3">
    <cellStyle name="제목" xfId="1" builtinId="15" customBuiltin="1"/>
    <cellStyle name="통화 [0]" xfId="2" builtinId="7"/>
    <cellStyle name="표준" xfId="0" builtinId="0" customBuiltin="1"/>
  </cellStyles>
  <dxfs count="147"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0" formatCode="General"/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179" formatCode="\$#,##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맑은 고딕"/>
        <scheme val="minor"/>
      </font>
      <numFmt numFmtId="0" formatCode="General"/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0" formatCode="General"/>
      <alignment vertical="center" textRotation="0" wrapText="0" relativeIndent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177" formatCode="&quot;₩&quot;#,##0_);[Red]\(&quot;₩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u val="none"/>
        <vertAlign val="baseline"/>
        <sz val="10"/>
        <color auto="1"/>
        <name val="맑은 고딕"/>
        <scheme val="minor"/>
      </font>
      <alignment horizontal="general" vertical="center" textRotation="0" wrapText="0" relativeIndent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179" formatCode="\$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176" formatCode="&quot;$&quot;#,##0_);[Red]\(&quot;$&quot;#,##0\)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77" formatCode="&quot;₩&quot;#,##0_);[Red]\(&quot;₩&quot;#,##0\)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alignment vertical="center" textRotation="0" justifyLastLine="0" shrinkToFit="0" readingOrder="0"/>
    </dxf>
    <dxf>
      <numFmt numFmtId="37" formatCode="\$#,##0_);[Red]\(\$#,##0\)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맑은 고딕"/>
        <scheme val="minor"/>
      </font>
      <numFmt numFmtId="37" formatCode="\$#,##0_);[Red]\(\$#,##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>
      <tableStyleElement type="wholeTable" dxfId="146"/>
      <tableStyleElement type="headerRow" dxfId="145"/>
      <tableStyleElement type="totalRow" dxfId="144"/>
      <tableStyleElement type="firstRowStripe" dxfId="1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Housing" displayName="주거" ref="A6:D18" totalsRowCount="1" headerRowDxfId="142" dataDxfId="141" totalsRowDxfId="140">
  <autoFilter ref="A6:D17"/>
  <tableColumns count="4">
    <tableColumn id="1" name="주거" totalsRowLabel="합계" dataDxfId="139" totalsRowDxfId="138"/>
    <tableColumn id="2" name="예상 비용" totalsRowFunction="sum" dataDxfId="137" totalsRowDxfId="136"/>
    <tableColumn id="3" name="실제 비용" totalsRowFunction="sum" dataDxfId="135" totalsRowDxfId="134"/>
    <tableColumn id="4" name="차액" totalsRowFunction="sum" dataDxfId="133" totalsRowDxfId="132">
      <calculatedColumnFormula>주거[예상 비용]-주거[실제 비용]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ransportation" displayName="교통비" ref="A20:D29" totalsRowCount="1" headerRowDxfId="131" dataDxfId="130" totalsRowDxfId="129">
  <autoFilter ref="A20:D28"/>
  <tableColumns count="4">
    <tableColumn id="1" name="교통비" totalsRowLabel="합계" dataDxfId="128" totalsRowDxfId="127"/>
    <tableColumn id="2" name="예상 비용" totalsRowFunction="sum" dataDxfId="126" totalsRowDxfId="125"/>
    <tableColumn id="3" name="실제 비용" totalsRowFunction="sum" dataDxfId="124" totalsRowDxfId="123"/>
    <tableColumn id="4" name="차액" totalsRowFunction="sum" dataDxfId="122" totalsRowDxfId="121">
      <calculatedColumnFormula>교통비[예상 비용]-교통비[실제 비용]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Insurance" displayName="보험" ref="A31:D36" totalsRowCount="1" headerRowDxfId="120" dataDxfId="119" totalsRowDxfId="118">
  <autoFilter ref="A31:D35"/>
  <tableColumns count="4">
    <tableColumn id="1" name="보험" totalsRowLabel="합계" dataDxfId="117" totalsRowDxfId="116"/>
    <tableColumn id="2" name="예상 비용" totalsRowFunction="sum" dataDxfId="115" totalsRowDxfId="114"/>
    <tableColumn id="3" name="실제 비용" totalsRowFunction="sum" dataDxfId="113" totalsRowDxfId="112"/>
    <tableColumn id="4" name="차액" totalsRowFunction="sum" dataDxfId="111" totalsRowDxfId="110">
      <calculatedColumnFormula>보험[예상 비용]-보험[실제 비용]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Food" displayName="식비" ref="A38:D42" totalsRowCount="1" headerRowDxfId="109" dataDxfId="108" totalsRowDxfId="107">
  <autoFilter ref="A38:D41"/>
  <tableColumns count="4">
    <tableColumn id="1" name="식비" totalsRowLabel="합계" dataDxfId="106" totalsRowDxfId="105"/>
    <tableColumn id="2" name="예상 비용" totalsRowFunction="sum" dataDxfId="104" totalsRowDxfId="103"/>
    <tableColumn id="3" name="실제 비용" totalsRowFunction="sum" dataDxfId="102" totalsRowDxfId="101"/>
    <tableColumn id="4" name="차액" totalsRowFunction="sum" dataDxfId="100" totalsRowDxfId="99">
      <calculatedColumnFormula>식비[예상 비용]-식비[실제 비용]</calculatedColumnFormula>
    </tableColumn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Children" displayName="육아_및_교육" ref="A44:D54" totalsRowCount="1" headerRowDxfId="98" dataDxfId="97" totalsRowDxfId="96">
  <autoFilter ref="A44:D53"/>
  <tableColumns count="4">
    <tableColumn id="1" name="육아 및 교육" totalsRowLabel="합계" dataDxfId="95" totalsRowDxfId="94"/>
    <tableColumn id="2" name="예상 비용" totalsRowFunction="sum" dataDxfId="93" totalsRowDxfId="92"/>
    <tableColumn id="3" name="실제 비용" totalsRowFunction="sum" dataDxfId="91" totalsRowDxfId="90"/>
    <tableColumn id="4" name="차액" totalsRowFunction="sum" dataDxfId="89" totalsRowDxfId="88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Pets" displayName="애완_동물" ref="F56:I62" totalsRowCount="1" headerRowDxfId="87" dataDxfId="86" totalsRowDxfId="85">
  <autoFilter ref="F56:I61"/>
  <tableColumns count="4">
    <tableColumn id="1" name="애완 동물" totalsRowLabel="합계" dataDxfId="84" totalsRowDxfId="83"/>
    <tableColumn id="2" name="예상 비용" totalsRowFunction="sum" dataDxfId="82" totalsRowDxfId="81"/>
    <tableColumn id="3" name="실제 비용" totalsRowFunction="sum" dataDxfId="80" totalsRowDxfId="79"/>
    <tableColumn id="4" name="차액" totalsRowFunction="sum" dataDxfId="78" totalsRowDxfId="77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PersonalCare" displayName="의생활_및_건강" ref="F46:I54" totalsRowCount="1" headerRowDxfId="76" dataDxfId="75" totalsRowDxfId="74">
  <autoFilter ref="F46:I53"/>
  <tableColumns count="4">
    <tableColumn id="1" name="의생활 및 건강" totalsRowLabel="합계" dataDxfId="73" totalsRowDxfId="72"/>
    <tableColumn id="2" name="예상 비용" totalsRowFunction="sum" dataDxfId="71" totalsRowDxfId="70"/>
    <tableColumn id="3" name="실제 비용" totalsRowFunction="sum" dataDxfId="69" totalsRowDxfId="68"/>
    <tableColumn id="4" name="차액" totalsRowFunction="sum" dataDxfId="67" totalsRowDxfId="66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Entertainment" displayName="문화_생활비" ref="F29:I37" totalsRowCount="1" headerRowDxfId="65" dataDxfId="64" totalsRowDxfId="63">
  <autoFilter ref="F29:I36"/>
  <tableColumns count="4">
    <tableColumn id="1" name="문화 생활비" totalsRowLabel="합계" dataDxfId="62" totalsRowDxfId="61"/>
    <tableColumn id="2" name="예상 비용" totalsRowFunction="sum" dataDxfId="60" totalsRowDxfId="59"/>
    <tableColumn id="3" name="실제 비용" totalsRowFunction="sum" dataDxfId="58" totalsRowDxfId="57"/>
    <tableColumn id="4" name="차액" totalsRowFunction="sum" dataDxfId="56" totalsRowDxfId="55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id="9" name="Loans" displayName="융자금" ref="F20:I27" totalsRowCount="1" headerRowDxfId="54" dataDxfId="53" totalsRowDxfId="52">
  <autoFilter ref="F20:I26"/>
  <tableColumns count="4">
    <tableColumn id="1" name="융자금" totalsRowLabel="합계" dataDxfId="51" totalsRowDxfId="50"/>
    <tableColumn id="2" name="예상 비용" totalsRowFunction="sum" dataDxfId="49" totalsRowDxfId="48"/>
    <tableColumn id="3" name="실제 비용" totalsRowFunction="sum" dataDxfId="47" totalsRowDxfId="46"/>
    <tableColumn id="4" name="차액" totalsRowFunction="sum" dataDxfId="45" totalsRowDxfId="44">
      <calculatedColumnFormula>융자금[예상 비용]-융자금[실제 비용]</calculatedColumnFormula>
    </tableColumn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id="10" name="Taxes" displayName="세금" ref="F39:I44" totalsRowCount="1" headerRowDxfId="43" dataDxfId="42" totalsRowDxfId="41">
  <autoFilter ref="F39:I43"/>
  <tableColumns count="4">
    <tableColumn id="1" name="세금" totalsRowLabel="합계" dataDxfId="40" totalsRowDxfId="39"/>
    <tableColumn id="2" name="예상 비용" totalsRowFunction="sum" dataDxfId="38" totalsRowDxfId="37"/>
    <tableColumn id="3" name="실제 비용" totalsRowFunction="sum" dataDxfId="36" totalsRowDxfId="35"/>
    <tableColumn id="4" name="차액" totalsRowFunction="sum" dataDxfId="34" totalsRowDxfId="33">
      <calculatedColumnFormula>세금[예상 비용]-세금[실제 비용]</calculatedColumnFormula>
    </tableColumn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11" name="Savings" displayName="저축" ref="A63:D68" totalsRowCount="1" headerRowDxfId="32" dataDxfId="31" totalsRowDxfId="30">
  <autoFilter ref="A63:D67"/>
  <tableColumns count="4">
    <tableColumn id="1" name="저축/투자" totalsRowLabel="합계" dataDxfId="29" totalsRowDxfId="28"/>
    <tableColumn id="2" name="예상 비용" totalsRowFunction="sum" dataDxfId="27" totalsRowDxfId="26"/>
    <tableColumn id="3" name="실제 비용" totalsRowFunction="sum" dataDxfId="25" totalsRowDxfId="24"/>
    <tableColumn id="4" name="차액" totalsRowFunction="sum" dataDxfId="23" totalsRowDxfId="22">
      <calculatedColumnFormula>저축[예상 비용]-저축[실제 비용]</calculatedColumnFormula>
    </tableColumn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12" name="Gifts" displayName="선물" ref="F64:I68" totalsRowCount="1" headerRowDxfId="21" dataDxfId="20" totalsRowDxfId="19">
  <autoFilter ref="F64:I67"/>
  <tableColumns count="4">
    <tableColumn id="1" name="선물 및 부조금" totalsRowLabel="합계" dataDxfId="18" totalsRowDxfId="17"/>
    <tableColumn id="2" name="예상 비용" totalsRowFunction="sum" dataDxfId="16" totalsRowDxfId="15"/>
    <tableColumn id="3" name="실제 비용" totalsRowFunction="sum" dataDxfId="14" totalsRowDxfId="13"/>
    <tableColumn id="4" name="차액" totalsRowFunction="sum" dataDxfId="12" totalsRowDxfId="11">
      <calculatedColumnFormula>선물[예상 비용]-선물[실제 비용]</calculatedColumnFormula>
    </tableColumn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id="13" name="Legal" displayName="법률_비용" ref="A56:D61" totalsRowCount="1" headerRowDxfId="10" dataDxfId="9" totalsRowDxfId="8">
  <autoFilter ref="A56:D60"/>
  <tableColumns count="4">
    <tableColumn id="1" name="법률 비용" totalsRowLabel="합계" dataDxfId="7" totalsRowDxfId="6"/>
    <tableColumn id="2" name="예상 비용" totalsRowFunction="sum" dataDxfId="5" totalsRowDxfId="4"/>
    <tableColumn id="3" name="실제 비용" totalsRowFunction="sum" dataDxfId="3" totalsRowDxfId="2"/>
    <tableColumn id="4" name="차액" totalsRowFunction="sum" dataDxfId="1" totalsRowDxfId="0"/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workbookViewId="0">
      <selection activeCell="B27" sqref="B27"/>
    </sheetView>
  </sheetViews>
  <sheetFormatPr defaultRowHeight="15" x14ac:dyDescent="0.3"/>
  <cols>
    <col min="1" max="1" width="16.5703125" customWidth="1"/>
    <col min="2" max="2" width="16.7109375" customWidth="1"/>
    <col min="3" max="4" width="14.7109375" customWidth="1"/>
    <col min="5" max="5" width="4" customWidth="1"/>
    <col min="6" max="6" width="19.85546875" customWidth="1"/>
    <col min="7" max="7" width="16.7109375" customWidth="1"/>
    <col min="8" max="9" width="14.7109375" customWidth="1"/>
  </cols>
  <sheetData>
    <row r="1" spans="1:9" ht="30" customHeight="1" x14ac:dyDescent="0.35">
      <c r="A1" s="55" t="s">
        <v>82</v>
      </c>
      <c r="B1" s="55"/>
      <c r="C1" s="55"/>
      <c r="D1" s="55"/>
      <c r="E1" s="55"/>
      <c r="F1" s="55"/>
      <c r="G1" s="55"/>
      <c r="H1" s="11"/>
      <c r="I1" s="11"/>
    </row>
    <row r="2" spans="1:9" ht="7.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4.1" customHeight="1" x14ac:dyDescent="0.3">
      <c r="A3" s="51" t="s">
        <v>71</v>
      </c>
      <c r="B3" s="52"/>
      <c r="C3" s="27" t="s">
        <v>72</v>
      </c>
      <c r="D3" s="28" t="s">
        <v>73</v>
      </c>
      <c r="E3" s="8"/>
      <c r="F3" s="56" t="s">
        <v>6</v>
      </c>
      <c r="G3" s="57"/>
      <c r="H3" s="8"/>
      <c r="I3" s="8"/>
    </row>
    <row r="4" spans="1:9" ht="14.1" customHeight="1" x14ac:dyDescent="0.3">
      <c r="A4" s="24"/>
      <c r="B4" s="42">
        <f>주거[[#Totals],[예상 비용]]+교통비[[#Totals],[예상 비용]]+보험[[#Totals],[예상 비용]]+식비[[#Totals],[예상 비용]]+육아_및_교육[[#Totals],[예상 비용]]+법률_비용[[#Totals],[예상 비용]]+저축[[#Totals],[예상 비용]]+융자금[[#Totals],[예상 비용]]+문화_생활비[[#Totals],[예상 비용]]+세금[[#Totals],[예상 비용]]+의생활_및_건강[[#Totals],[예상 비용]]+애완_동물[[#Totals],[예상 비용]]+선물[[#Totals],[예상 비용]]</f>
        <v>1203000</v>
      </c>
      <c r="C4" s="42">
        <f>주거[[#Totals],[실제 비용]]+교통비[[#Totals],[실제 비용]]+보험[[#Totals],[실제 비용]]+식비[[#Totals],[실제 비용]]+육아_및_교육[[#Totals],[실제 비용]]+법률_비용[[#Totals],[실제 비용]]+저축[[#Totals],[실제 비용]]+융자금[[#Totals],[실제 비용]]+문화_생활비[[#Totals],[실제 비용]]+세금[[#Totals],[실제 비용]]+의생활_및_건강[[#Totals],[실제 비용]]+애완_동물[[#Totals],[실제 비용]]+선물[[#Totals],[실제 비용]]</f>
        <v>1317000</v>
      </c>
      <c r="D4" s="42">
        <f>주거[[#Totals],[차액]]+교통비[[#Totals],[차액]]+보험[[#Totals],[차액]]+식비[[#Totals],[차액]]+육아_및_교육[[#Totals],[차액]]+법률_비용[[#Totals],[차액]]+저축[[#Totals],[차액]]+융자금[[#Totals],[차액]]+문화_생활비[[#Totals],[차액]]+세금[[#Totals],[차액]]+의생활_및_건강[[#Totals],[차액]]+애완_동물[[#Totals],[차액]]+선물[[#Totals],[차액]]</f>
        <v>-114000</v>
      </c>
      <c r="E4" s="8"/>
      <c r="F4" s="25" t="s">
        <v>3</v>
      </c>
      <c r="G4" s="35">
        <v>4000000</v>
      </c>
      <c r="H4" s="8"/>
      <c r="I4" s="8"/>
    </row>
    <row r="5" spans="1:9" ht="14.1" customHeight="1" x14ac:dyDescent="0.3">
      <c r="A5" s="2"/>
      <c r="B5" s="2"/>
      <c r="C5" s="2"/>
      <c r="D5" s="2"/>
      <c r="E5" s="2"/>
      <c r="F5" s="25" t="s">
        <v>4</v>
      </c>
      <c r="G5" s="35">
        <v>1200000</v>
      </c>
      <c r="H5" s="2"/>
      <c r="I5" s="2"/>
    </row>
    <row r="6" spans="1:9" ht="14.1" customHeight="1" x14ac:dyDescent="0.3">
      <c r="A6" s="4" t="s">
        <v>22</v>
      </c>
      <c r="B6" s="3" t="s">
        <v>0</v>
      </c>
      <c r="C6" s="3" t="s">
        <v>1</v>
      </c>
      <c r="D6" s="3" t="s">
        <v>2</v>
      </c>
      <c r="E6" s="2"/>
      <c r="F6" s="25" t="s">
        <v>67</v>
      </c>
      <c r="G6" s="35">
        <v>300000</v>
      </c>
      <c r="H6" s="2"/>
      <c r="I6" s="2"/>
    </row>
    <row r="7" spans="1:9" ht="14.1" customHeight="1" x14ac:dyDescent="0.3">
      <c r="A7" s="2" t="s">
        <v>8</v>
      </c>
      <c r="B7" s="32">
        <v>1000000</v>
      </c>
      <c r="C7" s="32">
        <v>1000000</v>
      </c>
      <c r="D7" s="32">
        <f>주거[예상 비용]-주거[실제 비용]</f>
        <v>0</v>
      </c>
      <c r="E7" s="2"/>
      <c r="F7" s="26" t="s">
        <v>68</v>
      </c>
      <c r="G7" s="36">
        <f>SUM(G4:G6)</f>
        <v>5500000</v>
      </c>
      <c r="H7" s="2"/>
      <c r="I7" s="2"/>
    </row>
    <row r="8" spans="1:9" ht="14.1" customHeight="1" x14ac:dyDescent="0.3">
      <c r="A8" s="2" t="s">
        <v>7</v>
      </c>
      <c r="B8" s="32">
        <v>0</v>
      </c>
      <c r="C8" s="32">
        <v>0</v>
      </c>
      <c r="D8" s="32">
        <f>주거[예상 비용]-주거[실제 비용]</f>
        <v>0</v>
      </c>
      <c r="E8" s="2"/>
      <c r="F8" s="9"/>
      <c r="G8" s="10"/>
      <c r="H8" s="6"/>
      <c r="I8" s="6"/>
    </row>
    <row r="9" spans="1:9" ht="14.1" customHeight="1" x14ac:dyDescent="0.3">
      <c r="A9" s="2" t="s">
        <v>9</v>
      </c>
      <c r="B9" s="32">
        <v>62000</v>
      </c>
      <c r="C9" s="32">
        <v>100000</v>
      </c>
      <c r="D9" s="34">
        <f>주거[예상 비용]-주거[실제 비용]</f>
        <v>-38000</v>
      </c>
      <c r="E9" s="2"/>
      <c r="F9" s="56" t="s">
        <v>5</v>
      </c>
      <c r="G9" s="57"/>
      <c r="H9" s="2"/>
      <c r="I9" s="2"/>
    </row>
    <row r="10" spans="1:9" ht="14.1" customHeight="1" x14ac:dyDescent="0.3">
      <c r="A10" s="2" t="s">
        <v>75</v>
      </c>
      <c r="B10" s="32">
        <v>44000</v>
      </c>
      <c r="C10" s="32">
        <v>125000</v>
      </c>
      <c r="D10" s="32">
        <f>주거[예상 비용]-주거[실제 비용]</f>
        <v>-81000</v>
      </c>
      <c r="E10" s="2"/>
      <c r="F10" s="25" t="s">
        <v>3</v>
      </c>
      <c r="G10" s="35">
        <v>4000000</v>
      </c>
      <c r="H10" s="2"/>
      <c r="I10" s="2"/>
    </row>
    <row r="11" spans="1:9" ht="14.1" customHeight="1" x14ac:dyDescent="0.3">
      <c r="A11" s="2" t="s">
        <v>10</v>
      </c>
      <c r="B11" s="32">
        <v>22000</v>
      </c>
      <c r="C11" s="32">
        <v>35000</v>
      </c>
      <c r="D11" s="32">
        <f>주거[예상 비용]-주거[실제 비용]</f>
        <v>-13000</v>
      </c>
      <c r="E11" s="2"/>
      <c r="F11" s="25" t="s">
        <v>4</v>
      </c>
      <c r="G11" s="35">
        <v>1200000</v>
      </c>
      <c r="H11" s="2"/>
      <c r="I11" s="2"/>
    </row>
    <row r="12" spans="1:9" ht="14.1" customHeight="1" x14ac:dyDescent="0.3">
      <c r="A12" s="2" t="s">
        <v>11</v>
      </c>
      <c r="B12" s="32">
        <v>8000</v>
      </c>
      <c r="C12" s="32">
        <v>8000</v>
      </c>
      <c r="D12" s="32">
        <f>주거[예상 비용]-주거[실제 비용]</f>
        <v>0</v>
      </c>
      <c r="E12" s="2"/>
      <c r="F12" s="25" t="s">
        <v>67</v>
      </c>
      <c r="G12" s="35">
        <v>300000</v>
      </c>
      <c r="H12" s="2"/>
      <c r="I12" s="2"/>
    </row>
    <row r="13" spans="1:9" ht="14.1" customHeight="1" x14ac:dyDescent="0.3">
      <c r="A13" s="2" t="s">
        <v>12</v>
      </c>
      <c r="B13" s="32">
        <v>34000</v>
      </c>
      <c r="C13" s="32">
        <v>39000</v>
      </c>
      <c r="D13" s="32">
        <f>주거[예상 비용]-주거[실제 비용]</f>
        <v>-5000</v>
      </c>
      <c r="E13" s="2"/>
      <c r="F13" s="26" t="s">
        <v>68</v>
      </c>
      <c r="G13" s="36">
        <f>SUM(G10:G12)</f>
        <v>5500000</v>
      </c>
      <c r="H13" s="2"/>
      <c r="I13" s="2"/>
    </row>
    <row r="14" spans="1:9" ht="14.1" customHeight="1" x14ac:dyDescent="0.3">
      <c r="A14" s="2" t="s">
        <v>13</v>
      </c>
      <c r="B14" s="32">
        <v>10000</v>
      </c>
      <c r="C14" s="32">
        <v>10000</v>
      </c>
      <c r="D14" s="32">
        <f>주거[예상 비용]-주거[실제 비용]</f>
        <v>0</v>
      </c>
      <c r="E14" s="2"/>
      <c r="F14" s="8"/>
      <c r="G14" s="8"/>
      <c r="H14" s="2"/>
      <c r="I14" s="2"/>
    </row>
    <row r="15" spans="1:9" ht="14.1" customHeight="1" x14ac:dyDescent="0.3">
      <c r="A15" s="2" t="s">
        <v>14</v>
      </c>
      <c r="B15" s="32">
        <v>23000</v>
      </c>
      <c r="C15" s="32">
        <v>0</v>
      </c>
      <c r="D15" s="32">
        <f>주거[예상 비용]-주거[실제 비용]</f>
        <v>23000</v>
      </c>
      <c r="E15" s="2"/>
      <c r="F15" s="29" t="s">
        <v>85</v>
      </c>
      <c r="G15" s="37">
        <f>SUM(G7-B4)</f>
        <v>4297000</v>
      </c>
      <c r="H15" s="2"/>
      <c r="I15" s="2"/>
    </row>
    <row r="16" spans="1:9" ht="14.1" customHeight="1" x14ac:dyDescent="0.3">
      <c r="A16" s="2" t="s">
        <v>15</v>
      </c>
      <c r="B16" s="32">
        <v>0</v>
      </c>
      <c r="C16" s="32">
        <v>0</v>
      </c>
      <c r="D16" s="32">
        <f>주거[예상 비용]-주거[실제 비용]</f>
        <v>0</v>
      </c>
      <c r="E16" s="2"/>
      <c r="F16" s="30" t="s">
        <v>79</v>
      </c>
      <c r="G16" s="38">
        <f>SUM(G13-C4)</f>
        <v>4183000</v>
      </c>
      <c r="H16" s="2"/>
      <c r="I16" s="2"/>
    </row>
    <row r="17" spans="1:9" ht="14.1" customHeight="1" x14ac:dyDescent="0.3">
      <c r="A17" s="2" t="s">
        <v>16</v>
      </c>
      <c r="B17" s="32">
        <v>0</v>
      </c>
      <c r="C17" s="32">
        <v>0</v>
      </c>
      <c r="D17" s="32">
        <f>주거[예상 비용]-주거[실제 비용]</f>
        <v>0</v>
      </c>
      <c r="E17" s="2"/>
      <c r="F17" s="31" t="s">
        <v>2</v>
      </c>
      <c r="G17" s="39">
        <f>SUM(G16-G15)</f>
        <v>-114000</v>
      </c>
      <c r="H17" s="2"/>
      <c r="I17" s="2"/>
    </row>
    <row r="18" spans="1:9" ht="14.1" customHeight="1" x14ac:dyDescent="0.3">
      <c r="A18" s="12" t="s">
        <v>78</v>
      </c>
      <c r="B18" s="33">
        <f>SUBTOTAL(109,주거[예상 비용])</f>
        <v>1203000</v>
      </c>
      <c r="C18" s="33">
        <f>SUBTOTAL(109,주거[실제 비용])</f>
        <v>1317000</v>
      </c>
      <c r="D18" s="33">
        <f>SUBTOTAL(109,주거[차액])</f>
        <v>-114000</v>
      </c>
      <c r="E18" s="2"/>
      <c r="F18" s="2"/>
      <c r="G18" s="2"/>
      <c r="H18" s="2"/>
      <c r="I18" s="2"/>
    </row>
    <row r="19" spans="1:9" ht="14.1" customHeight="1" x14ac:dyDescent="0.3">
      <c r="A19" s="50"/>
      <c r="B19" s="50"/>
      <c r="C19" s="50"/>
      <c r="D19" s="50"/>
      <c r="E19" s="2"/>
      <c r="F19" s="6"/>
      <c r="G19" s="6"/>
      <c r="H19" s="6"/>
      <c r="I19" s="6"/>
    </row>
    <row r="20" spans="1:9" ht="14.1" customHeight="1" x14ac:dyDescent="0.3">
      <c r="A20" s="13" t="s">
        <v>17</v>
      </c>
      <c r="B20" s="14" t="s">
        <v>0</v>
      </c>
      <c r="C20" s="14" t="s">
        <v>1</v>
      </c>
      <c r="D20" s="14" t="s">
        <v>2</v>
      </c>
      <c r="E20" s="2"/>
      <c r="F20" s="15" t="s">
        <v>43</v>
      </c>
      <c r="G20" s="16" t="s">
        <v>0</v>
      </c>
      <c r="H20" s="16" t="s">
        <v>1</v>
      </c>
      <c r="I20" s="16" t="s">
        <v>2</v>
      </c>
    </row>
    <row r="21" spans="1:9" ht="14.1" customHeight="1" x14ac:dyDescent="0.3">
      <c r="A21" s="2" t="s">
        <v>76</v>
      </c>
      <c r="B21" s="32"/>
      <c r="C21" s="32"/>
      <c r="D21" s="32">
        <f>교통비[예상 비용]-교통비[실제 비용]</f>
        <v>0</v>
      </c>
      <c r="E21" s="2"/>
      <c r="F21" s="1" t="s">
        <v>44</v>
      </c>
      <c r="G21" s="40"/>
      <c r="H21" s="40"/>
      <c r="I21" s="40">
        <f>융자금[예상 비용]-융자금[실제 비용]</f>
        <v>0</v>
      </c>
    </row>
    <row r="22" spans="1:9" ht="14.1" customHeight="1" x14ac:dyDescent="0.3">
      <c r="A22" s="2" t="s">
        <v>77</v>
      </c>
      <c r="B22" s="32"/>
      <c r="C22" s="32"/>
      <c r="D22" s="32">
        <f>교통비[예상 비용]-교통비[실제 비용]</f>
        <v>0</v>
      </c>
      <c r="E22" s="2"/>
      <c r="F22" s="1" t="s">
        <v>61</v>
      </c>
      <c r="G22" s="40"/>
      <c r="H22" s="40"/>
      <c r="I22" s="40">
        <f>융자금[예상 비용]-융자금[실제 비용]</f>
        <v>0</v>
      </c>
    </row>
    <row r="23" spans="1:9" ht="14.1" customHeight="1" x14ac:dyDescent="0.3">
      <c r="A23" s="2" t="s">
        <v>74</v>
      </c>
      <c r="B23" s="32"/>
      <c r="C23" s="32"/>
      <c r="D23" s="32">
        <f>교통비[예상 비용]-교통비[실제 비용]</f>
        <v>0</v>
      </c>
      <c r="E23" s="2"/>
      <c r="F23" s="1" t="s">
        <v>63</v>
      </c>
      <c r="G23" s="40"/>
      <c r="H23" s="40"/>
      <c r="I23" s="40">
        <f>융자금[예상 비용]-융자금[실제 비용]</f>
        <v>0</v>
      </c>
    </row>
    <row r="24" spans="1:9" ht="14.1" customHeight="1" x14ac:dyDescent="0.3">
      <c r="A24" s="2" t="s">
        <v>18</v>
      </c>
      <c r="B24" s="32"/>
      <c r="C24" s="32"/>
      <c r="D24" s="32">
        <f>교통비[예상 비용]-교통비[실제 비용]</f>
        <v>0</v>
      </c>
      <c r="E24" s="2"/>
      <c r="F24" s="1" t="s">
        <v>63</v>
      </c>
      <c r="G24" s="40"/>
      <c r="H24" s="40"/>
      <c r="I24" s="40">
        <f>융자금[예상 비용]-융자금[실제 비용]</f>
        <v>0</v>
      </c>
    </row>
    <row r="25" spans="1:9" ht="14.1" customHeight="1" x14ac:dyDescent="0.3">
      <c r="A25" s="2" t="s">
        <v>19</v>
      </c>
      <c r="B25" s="32"/>
      <c r="C25" s="32"/>
      <c r="D25" s="32">
        <f>교통비[예상 비용]-교통비[실제 비용]</f>
        <v>0</v>
      </c>
      <c r="E25" s="2"/>
      <c r="F25" s="1" t="s">
        <v>63</v>
      </c>
      <c r="G25" s="40"/>
      <c r="H25" s="40"/>
      <c r="I25" s="40">
        <f>융자금[예상 비용]-융자금[실제 비용]</f>
        <v>0</v>
      </c>
    </row>
    <row r="26" spans="1:9" ht="14.1" customHeight="1" x14ac:dyDescent="0.3">
      <c r="A26" s="2" t="s">
        <v>20</v>
      </c>
      <c r="B26" s="32"/>
      <c r="C26" s="32"/>
      <c r="D26" s="32">
        <f>교통비[예상 비용]-교통비[실제 비용]</f>
        <v>0</v>
      </c>
      <c r="E26" s="2"/>
      <c r="F26" s="1" t="s">
        <v>16</v>
      </c>
      <c r="G26" s="40"/>
      <c r="H26" s="40"/>
      <c r="I26" s="40">
        <f>융자금[예상 비용]-융자금[실제 비용]</f>
        <v>0</v>
      </c>
    </row>
    <row r="27" spans="1:9" ht="14.1" customHeight="1" x14ac:dyDescent="0.3">
      <c r="A27" s="2" t="s">
        <v>21</v>
      </c>
      <c r="B27" s="32"/>
      <c r="C27" s="32"/>
      <c r="D27" s="32">
        <f>교통비[예상 비용]-교통비[실제 비용]</f>
        <v>0</v>
      </c>
      <c r="E27" s="2"/>
      <c r="F27" s="23" t="s">
        <v>78</v>
      </c>
      <c r="G27" s="41">
        <f>SUBTOTAL(109,융자금[예상 비용])</f>
        <v>0</v>
      </c>
      <c r="H27" s="41">
        <f>SUBTOTAL(109,융자금[실제 비용])</f>
        <v>0</v>
      </c>
      <c r="I27" s="41">
        <f>SUBTOTAL(109,융자금[차액])</f>
        <v>0</v>
      </c>
    </row>
    <row r="28" spans="1:9" ht="14.1" customHeight="1" x14ac:dyDescent="0.3">
      <c r="A28" s="2" t="s">
        <v>16</v>
      </c>
      <c r="B28" s="32"/>
      <c r="C28" s="32"/>
      <c r="D28" s="32">
        <f>교통비[예상 비용]-교통비[실제 비용]</f>
        <v>0</v>
      </c>
      <c r="E28" s="2"/>
      <c r="F28" s="53"/>
      <c r="G28" s="53"/>
      <c r="H28" s="53"/>
      <c r="I28" s="53"/>
    </row>
    <row r="29" spans="1:9" ht="14.1" customHeight="1" x14ac:dyDescent="0.3">
      <c r="A29" s="12" t="s">
        <v>78</v>
      </c>
      <c r="B29" s="7">
        <f>SUBTOTAL(109,교통비[예상 비용])</f>
        <v>0</v>
      </c>
      <c r="C29" s="7">
        <f>SUBTOTAL(109,교통비[실제 비용])</f>
        <v>0</v>
      </c>
      <c r="D29" s="7">
        <f>SUBTOTAL(109,교통비[차액])</f>
        <v>0</v>
      </c>
      <c r="E29" s="2"/>
      <c r="F29" s="19" t="s">
        <v>36</v>
      </c>
      <c r="G29" s="18" t="s">
        <v>0</v>
      </c>
      <c r="H29" s="18" t="s">
        <v>1</v>
      </c>
      <c r="I29" s="18" t="s">
        <v>2</v>
      </c>
    </row>
    <row r="30" spans="1:9" ht="14.1" customHeight="1" x14ac:dyDescent="0.3">
      <c r="A30" s="50"/>
      <c r="B30" s="50"/>
      <c r="C30" s="50"/>
      <c r="D30" s="50"/>
      <c r="E30" s="2"/>
      <c r="F30" s="2" t="s">
        <v>37</v>
      </c>
      <c r="G30" s="32"/>
      <c r="H30" s="32"/>
      <c r="I30" s="32">
        <f>문화_생활비[예상 비용]-문화_생활비[실제 비용]</f>
        <v>0</v>
      </c>
    </row>
    <row r="31" spans="1:9" ht="14.1" customHeight="1" x14ac:dyDescent="0.3">
      <c r="A31" s="17" t="s">
        <v>18</v>
      </c>
      <c r="B31" s="18" t="s">
        <v>0</v>
      </c>
      <c r="C31" s="18" t="s">
        <v>1</v>
      </c>
      <c r="D31" s="18" t="s">
        <v>2</v>
      </c>
      <c r="E31" s="2"/>
      <c r="F31" s="2" t="s">
        <v>38</v>
      </c>
      <c r="G31" s="32"/>
      <c r="H31" s="32"/>
      <c r="I31" s="32">
        <f>문화_생활비[예상 비용]-문화_생활비[실제 비용]</f>
        <v>0</v>
      </c>
    </row>
    <row r="32" spans="1:9" ht="14.1" customHeight="1" x14ac:dyDescent="0.3">
      <c r="A32" s="2" t="s">
        <v>23</v>
      </c>
      <c r="B32" s="32"/>
      <c r="C32" s="32"/>
      <c r="D32" s="32">
        <f>보험[예상 비용]-보험[실제 비용]</f>
        <v>0</v>
      </c>
      <c r="E32" s="2"/>
      <c r="F32" s="2" t="s">
        <v>39</v>
      </c>
      <c r="G32" s="32"/>
      <c r="H32" s="32"/>
      <c r="I32" s="32">
        <f>문화_생활비[예상 비용]-문화_생활비[실제 비용]</f>
        <v>0</v>
      </c>
    </row>
    <row r="33" spans="1:9" ht="14.1" customHeight="1" x14ac:dyDescent="0.3">
      <c r="A33" s="2" t="s">
        <v>24</v>
      </c>
      <c r="B33" s="32"/>
      <c r="C33" s="32"/>
      <c r="D33" s="32">
        <f>보험[예상 비용]-보험[실제 비용]</f>
        <v>0</v>
      </c>
      <c r="E33" s="2"/>
      <c r="F33" s="2" t="s">
        <v>40</v>
      </c>
      <c r="G33" s="32"/>
      <c r="H33" s="32"/>
      <c r="I33" s="32">
        <f>문화_생활비[예상 비용]-문화_생활비[실제 비용]</f>
        <v>0</v>
      </c>
    </row>
    <row r="34" spans="1:9" ht="14.1" customHeight="1" x14ac:dyDescent="0.3">
      <c r="A34" s="2" t="s">
        <v>25</v>
      </c>
      <c r="B34" s="32"/>
      <c r="C34" s="32"/>
      <c r="D34" s="32">
        <f>보험[예상 비용]-보험[실제 비용]</f>
        <v>0</v>
      </c>
      <c r="E34" s="2"/>
      <c r="F34" s="2" t="s">
        <v>62</v>
      </c>
      <c r="G34" s="32"/>
      <c r="H34" s="32"/>
      <c r="I34" s="32">
        <f>문화_생활비[예상 비용]-문화_생활비[실제 비용]</f>
        <v>0</v>
      </c>
    </row>
    <row r="35" spans="1:9" ht="14.1" customHeight="1" x14ac:dyDescent="0.3">
      <c r="A35" s="2" t="s">
        <v>16</v>
      </c>
      <c r="B35" s="32"/>
      <c r="C35" s="32"/>
      <c r="D35" s="32">
        <f>보험[예상 비용]-보험[실제 비용]</f>
        <v>0</v>
      </c>
      <c r="E35" s="2"/>
      <c r="F35" s="2" t="s">
        <v>41</v>
      </c>
      <c r="G35" s="32"/>
      <c r="H35" s="32"/>
      <c r="I35" s="32">
        <f>문화_생활비[예상 비용]-문화_생활비[실제 비용]</f>
        <v>0</v>
      </c>
    </row>
    <row r="36" spans="1:9" ht="14.1" customHeight="1" x14ac:dyDescent="0.3">
      <c r="A36" s="12" t="s">
        <v>78</v>
      </c>
      <c r="B36" s="33">
        <f>SUBTOTAL(109,보험[예상 비용])</f>
        <v>0</v>
      </c>
      <c r="C36" s="33">
        <f>SUBTOTAL(109,보험[실제 비용])</f>
        <v>0</v>
      </c>
      <c r="D36" s="33">
        <f>SUBTOTAL(109,보험[차액])</f>
        <v>0</v>
      </c>
      <c r="E36" s="2"/>
      <c r="F36" s="2" t="s">
        <v>16</v>
      </c>
      <c r="G36" s="32"/>
      <c r="H36" s="32"/>
      <c r="I36" s="32">
        <f>문화_생활비[예상 비용]-문화_생활비[실제 비용]</f>
        <v>0</v>
      </c>
    </row>
    <row r="37" spans="1:9" ht="14.1" customHeight="1" x14ac:dyDescent="0.3">
      <c r="A37" s="50"/>
      <c r="B37" s="50"/>
      <c r="C37" s="50"/>
      <c r="D37" s="50"/>
      <c r="E37" s="2"/>
      <c r="F37" s="12" t="s">
        <v>78</v>
      </c>
      <c r="G37" s="33">
        <f>SUBTOTAL(109,문화_생활비[예상 비용])</f>
        <v>0</v>
      </c>
      <c r="H37" s="33">
        <f>SUBTOTAL(109,문화_생활비[실제 비용])</f>
        <v>0</v>
      </c>
      <c r="I37" s="33">
        <f>SUBTOTAL(109,문화_생활비[차액])</f>
        <v>0</v>
      </c>
    </row>
    <row r="38" spans="1:9" ht="14.1" customHeight="1" x14ac:dyDescent="0.3">
      <c r="A38" s="17" t="s">
        <v>27</v>
      </c>
      <c r="B38" s="18" t="s">
        <v>0</v>
      </c>
      <c r="C38" s="18" t="s">
        <v>1</v>
      </c>
      <c r="D38" s="18" t="s">
        <v>2</v>
      </c>
      <c r="E38" s="2"/>
      <c r="F38" s="50"/>
      <c r="G38" s="50"/>
      <c r="H38" s="50"/>
      <c r="I38" s="50"/>
    </row>
    <row r="39" spans="1:9" ht="14.1" customHeight="1" x14ac:dyDescent="0.3">
      <c r="A39" s="2" t="s">
        <v>26</v>
      </c>
      <c r="B39" s="32"/>
      <c r="C39" s="32"/>
      <c r="D39" s="32">
        <f>식비[예상 비용]-식비[실제 비용]</f>
        <v>0</v>
      </c>
      <c r="E39" s="2"/>
      <c r="F39" s="20" t="s">
        <v>45</v>
      </c>
      <c r="G39" s="18" t="s">
        <v>0</v>
      </c>
      <c r="H39" s="18" t="s">
        <v>1</v>
      </c>
      <c r="I39" s="18" t="s">
        <v>2</v>
      </c>
    </row>
    <row r="40" spans="1:9" ht="14.1" customHeight="1" x14ac:dyDescent="0.3">
      <c r="A40" s="2" t="s">
        <v>35</v>
      </c>
      <c r="B40" s="32"/>
      <c r="C40" s="32"/>
      <c r="D40" s="32">
        <f>식비[예상 비용]-식비[실제 비용]</f>
        <v>0</v>
      </c>
      <c r="E40" s="2"/>
      <c r="F40" s="2" t="s">
        <v>46</v>
      </c>
      <c r="G40" s="32"/>
      <c r="H40" s="32"/>
      <c r="I40" s="32">
        <f>세금[예상 비용]-세금[실제 비용]</f>
        <v>0</v>
      </c>
    </row>
    <row r="41" spans="1:9" ht="14.1" customHeight="1" x14ac:dyDescent="0.3">
      <c r="A41" s="2" t="s">
        <v>16</v>
      </c>
      <c r="B41" s="32"/>
      <c r="C41" s="32"/>
      <c r="D41" s="32">
        <f>식비[예상 비용]-식비[실제 비용]</f>
        <v>0</v>
      </c>
      <c r="E41" s="2"/>
      <c r="F41" s="2" t="s">
        <v>47</v>
      </c>
      <c r="G41" s="32"/>
      <c r="H41" s="32"/>
      <c r="I41" s="32">
        <f>세금[예상 비용]-세금[실제 비용]</f>
        <v>0</v>
      </c>
    </row>
    <row r="42" spans="1:9" ht="14.1" customHeight="1" x14ac:dyDescent="0.3">
      <c r="A42" s="12" t="s">
        <v>78</v>
      </c>
      <c r="B42" s="33">
        <f>SUBTOTAL(109,식비[예상 비용])</f>
        <v>0</v>
      </c>
      <c r="C42" s="33">
        <f>SUBTOTAL(109,식비[실제 비용])</f>
        <v>0</v>
      </c>
      <c r="D42" s="33">
        <f>SUBTOTAL(109,식비[차액])</f>
        <v>0</v>
      </c>
      <c r="E42" s="2"/>
      <c r="F42" s="2" t="s">
        <v>48</v>
      </c>
      <c r="G42" s="32"/>
      <c r="H42" s="32"/>
      <c r="I42" s="32">
        <f>세금[예상 비용]-세금[실제 비용]</f>
        <v>0</v>
      </c>
    </row>
    <row r="43" spans="1:9" ht="14.1" customHeight="1" x14ac:dyDescent="0.3">
      <c r="A43" s="50"/>
      <c r="B43" s="50"/>
      <c r="C43" s="50"/>
      <c r="D43" s="50"/>
      <c r="E43" s="2"/>
      <c r="F43" s="2" t="s">
        <v>16</v>
      </c>
      <c r="G43" s="32"/>
      <c r="H43" s="32"/>
      <c r="I43" s="32">
        <f>세금[예상 비용]-세금[실제 비용]</f>
        <v>0</v>
      </c>
    </row>
    <row r="44" spans="1:9" ht="14.1" customHeight="1" x14ac:dyDescent="0.3">
      <c r="A44" s="17" t="s">
        <v>84</v>
      </c>
      <c r="B44" s="18" t="s">
        <v>0</v>
      </c>
      <c r="C44" s="18" t="s">
        <v>1</v>
      </c>
      <c r="D44" s="18" t="s">
        <v>2</v>
      </c>
      <c r="E44" s="2"/>
      <c r="F44" s="12" t="s">
        <v>78</v>
      </c>
      <c r="G44" s="33">
        <f>SUBTOTAL(109,세금[예상 비용])</f>
        <v>0</v>
      </c>
      <c r="H44" s="33">
        <f>SUBTOTAL(109,세금[실제 비용])</f>
        <v>0</v>
      </c>
      <c r="I44" s="33">
        <f>SUBTOTAL(109,세금[차액])</f>
        <v>0</v>
      </c>
    </row>
    <row r="45" spans="1:9" ht="14.1" customHeight="1" x14ac:dyDescent="0.3">
      <c r="A45" s="19" t="s">
        <v>30</v>
      </c>
      <c r="B45" s="32"/>
      <c r="C45" s="32"/>
      <c r="D45" s="32">
        <f>육아_및_교육[예상 비용]-육아_및_교육[실제 비용]</f>
        <v>0</v>
      </c>
      <c r="E45" s="2"/>
      <c r="F45" s="54"/>
      <c r="G45" s="54"/>
      <c r="H45" s="54"/>
      <c r="I45" s="54"/>
    </row>
    <row r="46" spans="1:9" ht="14.1" customHeight="1" x14ac:dyDescent="0.3">
      <c r="A46" s="19" t="s">
        <v>32</v>
      </c>
      <c r="B46" s="32"/>
      <c r="C46" s="32"/>
      <c r="D46" s="32">
        <f>육아_및_교육[예상 비용]-육아_및_교육[실제 비용]</f>
        <v>0</v>
      </c>
      <c r="E46" s="2"/>
      <c r="F46" s="21" t="s">
        <v>69</v>
      </c>
      <c r="G46" s="16" t="s">
        <v>0</v>
      </c>
      <c r="H46" s="16" t="s">
        <v>1</v>
      </c>
      <c r="I46" s="16" t="s">
        <v>2</v>
      </c>
    </row>
    <row r="47" spans="1:9" ht="14.1" customHeight="1" x14ac:dyDescent="0.3">
      <c r="A47" s="19" t="s">
        <v>55</v>
      </c>
      <c r="B47" s="32"/>
      <c r="C47" s="32"/>
      <c r="D47" s="32">
        <f>육아_및_교육[예상 비용]-육아_및_교육[실제 비용]</f>
        <v>0</v>
      </c>
      <c r="E47" s="2"/>
      <c r="F47" s="1" t="s">
        <v>30</v>
      </c>
      <c r="G47" s="43"/>
      <c r="H47" s="40"/>
      <c r="I47" s="40">
        <f>의생활_및_건강[예상 비용]-의생활_및_건강[실제 비용]</f>
        <v>0</v>
      </c>
    </row>
    <row r="48" spans="1:9" ht="14.1" customHeight="1" x14ac:dyDescent="0.3">
      <c r="A48" s="19" t="s">
        <v>52</v>
      </c>
      <c r="B48" s="32"/>
      <c r="C48" s="32"/>
      <c r="D48" s="32">
        <f>육아_및_교육[예상 비용]-육아_및_교육[실제 비용]</f>
        <v>0</v>
      </c>
      <c r="E48" s="2"/>
      <c r="F48" s="1" t="s">
        <v>33</v>
      </c>
      <c r="G48" s="43"/>
      <c r="H48" s="40"/>
      <c r="I48" s="40">
        <f>의생활_및_건강[예상 비용]-의생활_및_건강[실제 비용]</f>
        <v>0</v>
      </c>
    </row>
    <row r="49" spans="1:9" ht="14.1" customHeight="1" x14ac:dyDescent="0.3">
      <c r="A49" s="19" t="s">
        <v>53</v>
      </c>
      <c r="B49" s="32"/>
      <c r="C49" s="32"/>
      <c r="D49" s="32">
        <f>육아_및_교육[예상 비용]-육아_및_교육[실제 비용]</f>
        <v>0</v>
      </c>
      <c r="E49" s="2"/>
      <c r="F49" s="1" t="s">
        <v>32</v>
      </c>
      <c r="G49" s="43"/>
      <c r="H49" s="40"/>
      <c r="I49" s="40">
        <f>의생활_및_건강[예상 비용]-의생활_및_건강[실제 비용]</f>
        <v>0</v>
      </c>
    </row>
    <row r="50" spans="1:9" ht="14.1" customHeight="1" x14ac:dyDescent="0.3">
      <c r="A50" s="19" t="s">
        <v>54</v>
      </c>
      <c r="B50" s="32"/>
      <c r="C50" s="32"/>
      <c r="D50" s="32">
        <f>육아_및_교육[예상 비용]-육아_및_교육[실제 비용]</f>
        <v>0</v>
      </c>
      <c r="E50" s="2"/>
      <c r="F50" s="1" t="s">
        <v>42</v>
      </c>
      <c r="G50" s="43"/>
      <c r="H50" s="40"/>
      <c r="I50" s="40">
        <f>의생활_및_건강[예상 비용]-의생활_및_건강[실제 비용]</f>
        <v>0</v>
      </c>
    </row>
    <row r="51" spans="1:9" ht="14.1" customHeight="1" x14ac:dyDescent="0.3">
      <c r="A51" s="19" t="s">
        <v>56</v>
      </c>
      <c r="B51" s="32"/>
      <c r="C51" s="32"/>
      <c r="D51" s="32">
        <f>육아_및_교육[예상 비용]-육아_및_교육[실제 비용]</f>
        <v>0</v>
      </c>
      <c r="E51" s="2"/>
      <c r="F51" s="1" t="s">
        <v>34</v>
      </c>
      <c r="G51" s="43"/>
      <c r="H51" s="40"/>
      <c r="I51" s="40">
        <f>의생활_및_건강[예상 비용]-의생활_및_건강[실제 비용]</f>
        <v>0</v>
      </c>
    </row>
    <row r="52" spans="1:9" ht="14.1" customHeight="1" x14ac:dyDescent="0.3">
      <c r="A52" s="19" t="s">
        <v>59</v>
      </c>
      <c r="B52" s="32"/>
      <c r="C52" s="32"/>
      <c r="D52" s="32">
        <f>육아_및_교육[예상 비용]-육아_및_교육[실제 비용]</f>
        <v>0</v>
      </c>
      <c r="E52" s="2"/>
      <c r="F52" s="1" t="s">
        <v>83</v>
      </c>
      <c r="G52" s="43"/>
      <c r="H52" s="40"/>
      <c r="I52" s="40">
        <f>의생활_및_건강[예상 비용]-의생활_및_건강[실제 비용]</f>
        <v>0</v>
      </c>
    </row>
    <row r="53" spans="1:9" ht="14.1" customHeight="1" x14ac:dyDescent="0.3">
      <c r="A53" s="19" t="s">
        <v>16</v>
      </c>
      <c r="B53" s="32"/>
      <c r="C53" s="32"/>
      <c r="D53" s="32">
        <f>육아_및_교육[예상 비용]-육아_및_교육[실제 비용]</f>
        <v>0</v>
      </c>
      <c r="E53" s="2"/>
      <c r="F53" s="1" t="s">
        <v>16</v>
      </c>
      <c r="G53" s="43"/>
      <c r="H53" s="40"/>
      <c r="I53" s="40">
        <f>의생활_및_건강[예상 비용]-의생활_및_건강[실제 비용]</f>
        <v>0</v>
      </c>
    </row>
    <row r="54" spans="1:9" ht="14.1" customHeight="1" x14ac:dyDescent="0.3">
      <c r="A54" s="12" t="s">
        <v>78</v>
      </c>
      <c r="B54" s="33">
        <f>SUBTOTAL(109,육아_및_교육[예상 비용])</f>
        <v>0</v>
      </c>
      <c r="C54" s="33">
        <f>SUBTOTAL(109,육아_및_교육[실제 비용])</f>
        <v>0</v>
      </c>
      <c r="D54" s="33">
        <f>SUBTOTAL(109,육아_및_교육[차액])</f>
        <v>0</v>
      </c>
      <c r="E54" s="2"/>
      <c r="F54" s="23" t="s">
        <v>78</v>
      </c>
      <c r="G54" s="44">
        <f>SUBTOTAL(109,의생활_및_건강[예상 비용])</f>
        <v>0</v>
      </c>
      <c r="H54" s="41">
        <f>SUBTOTAL(109,의생활_및_건강[실제 비용])</f>
        <v>0</v>
      </c>
      <c r="I54" s="41">
        <f>SUBTOTAL(109,의생활_및_건강[차액])</f>
        <v>0</v>
      </c>
    </row>
    <row r="55" spans="1:9" ht="14.1" customHeight="1" x14ac:dyDescent="0.3">
      <c r="A55" s="50"/>
      <c r="B55" s="50"/>
      <c r="C55" s="50"/>
      <c r="D55" s="50"/>
      <c r="E55" s="2"/>
      <c r="F55" s="54"/>
      <c r="G55" s="54"/>
      <c r="H55" s="54"/>
      <c r="I55" s="54"/>
    </row>
    <row r="56" spans="1:9" ht="14.1" customHeight="1" x14ac:dyDescent="0.3">
      <c r="A56" s="15" t="s">
        <v>51</v>
      </c>
      <c r="B56" s="16" t="s">
        <v>0</v>
      </c>
      <c r="C56" s="16" t="s">
        <v>1</v>
      </c>
      <c r="D56" s="16" t="s">
        <v>2</v>
      </c>
      <c r="E56" s="2"/>
      <c r="F56" s="21" t="s">
        <v>28</v>
      </c>
      <c r="G56" s="16" t="s">
        <v>0</v>
      </c>
      <c r="H56" s="16" t="s">
        <v>1</v>
      </c>
      <c r="I56" s="16" t="s">
        <v>2</v>
      </c>
    </row>
    <row r="57" spans="1:9" ht="14.1" customHeight="1" x14ac:dyDescent="0.3">
      <c r="A57" s="1" t="s">
        <v>57</v>
      </c>
      <c r="B57" s="40"/>
      <c r="C57" s="40"/>
      <c r="D57" s="40">
        <f>법률_비용[예상 비용]-법률_비용[실제 비용]</f>
        <v>0</v>
      </c>
      <c r="E57" s="2"/>
      <c r="F57" s="1" t="s">
        <v>27</v>
      </c>
      <c r="G57" s="40"/>
      <c r="H57" s="40"/>
      <c r="I57" s="40">
        <f>애완_동물[예상 비용]-애완_동물[실제 비용]</f>
        <v>0</v>
      </c>
    </row>
    <row r="58" spans="1:9" ht="14.1" customHeight="1" x14ac:dyDescent="0.3">
      <c r="A58" s="1" t="s">
        <v>58</v>
      </c>
      <c r="B58" s="40"/>
      <c r="C58" s="40"/>
      <c r="D58" s="40">
        <f>법률_비용[예상 비용]-법률_비용[실제 비용]</f>
        <v>0</v>
      </c>
      <c r="E58" s="2"/>
      <c r="F58" s="1" t="s">
        <v>30</v>
      </c>
      <c r="G58" s="40"/>
      <c r="H58" s="40"/>
      <c r="I58" s="40">
        <f>애완_동물[예상 비용]-애완_동물[실제 비용]</f>
        <v>0</v>
      </c>
    </row>
    <row r="59" spans="1:9" ht="14.1" customHeight="1" x14ac:dyDescent="0.3">
      <c r="A59" s="5" t="s">
        <v>81</v>
      </c>
      <c r="B59" s="40"/>
      <c r="C59" s="40"/>
      <c r="D59" s="40">
        <f>법률_비용[예상 비용]-법률_비용[실제 비용]</f>
        <v>0</v>
      </c>
      <c r="E59" s="2"/>
      <c r="F59" s="1" t="s">
        <v>31</v>
      </c>
      <c r="G59" s="40"/>
      <c r="H59" s="40"/>
      <c r="I59" s="40">
        <f>애완_동물[예상 비용]-애완_동물[실제 비용]</f>
        <v>0</v>
      </c>
    </row>
    <row r="60" spans="1:9" ht="14.1" customHeight="1" x14ac:dyDescent="0.3">
      <c r="A60" s="1" t="s">
        <v>16</v>
      </c>
      <c r="B60" s="40"/>
      <c r="C60" s="40"/>
      <c r="D60" s="40">
        <f>법률_비용[예상 비용]-법률_비용[실제 비용]</f>
        <v>0</v>
      </c>
      <c r="E60" s="2"/>
      <c r="F60" s="1" t="s">
        <v>29</v>
      </c>
      <c r="G60" s="40"/>
      <c r="H60" s="40"/>
      <c r="I60" s="40">
        <f>애완_동물[예상 비용]-애완_동물[실제 비용]</f>
        <v>0</v>
      </c>
    </row>
    <row r="61" spans="1:9" ht="14.1" customHeight="1" x14ac:dyDescent="0.3">
      <c r="A61" s="23" t="s">
        <v>78</v>
      </c>
      <c r="B61" s="41">
        <f>SUBTOTAL(109,법률_비용[예상 비용])</f>
        <v>0</v>
      </c>
      <c r="C61" s="41">
        <f>SUBTOTAL(109,법률_비용[실제 비용])</f>
        <v>0</v>
      </c>
      <c r="D61" s="41">
        <f>SUBTOTAL(109,법률_비용[차액])</f>
        <v>0</v>
      </c>
      <c r="E61" s="2"/>
      <c r="F61" s="1" t="s">
        <v>16</v>
      </c>
      <c r="G61" s="40"/>
      <c r="H61" s="40"/>
      <c r="I61" s="40">
        <f>애완_동물[예상 비용]-애완_동물[실제 비용]</f>
        <v>0</v>
      </c>
    </row>
    <row r="62" spans="1:9" ht="14.1" customHeight="1" x14ac:dyDescent="0.3">
      <c r="A62" s="50"/>
      <c r="B62" s="50"/>
      <c r="C62" s="50"/>
      <c r="D62" s="50"/>
      <c r="E62" s="2"/>
      <c r="F62" s="23" t="s">
        <v>78</v>
      </c>
      <c r="G62" s="41">
        <f>SUBTOTAL(109,애완_동물[예상 비용])</f>
        <v>0</v>
      </c>
      <c r="H62" s="41">
        <f>SUBTOTAL(109,애완_동물[실제 비용])</f>
        <v>0</v>
      </c>
      <c r="I62" s="41">
        <f>SUBTOTAL(109,애완_동물[차액])</f>
        <v>0</v>
      </c>
    </row>
    <row r="63" spans="1:9" ht="14.1" customHeight="1" x14ac:dyDescent="0.3">
      <c r="A63" s="22" t="s">
        <v>80</v>
      </c>
      <c r="B63" s="16" t="s">
        <v>0</v>
      </c>
      <c r="C63" s="16" t="s">
        <v>1</v>
      </c>
      <c r="D63" s="16" t="s">
        <v>2</v>
      </c>
      <c r="E63" s="2"/>
      <c r="F63" s="50"/>
      <c r="G63" s="50"/>
      <c r="H63" s="50"/>
      <c r="I63" s="50"/>
    </row>
    <row r="64" spans="1:9" ht="14.1" customHeight="1" x14ac:dyDescent="0.3">
      <c r="A64" s="1" t="s">
        <v>64</v>
      </c>
      <c r="B64" s="40"/>
      <c r="C64" s="40"/>
      <c r="D64" s="40">
        <f>저축[예상 비용]-저축[실제 비용]</f>
        <v>0</v>
      </c>
      <c r="E64" s="2"/>
      <c r="F64" s="20" t="s">
        <v>66</v>
      </c>
      <c r="G64" s="18" t="s">
        <v>0</v>
      </c>
      <c r="H64" s="18" t="s">
        <v>1</v>
      </c>
      <c r="I64" s="18" t="s">
        <v>2</v>
      </c>
    </row>
    <row r="65" spans="1:9" ht="14.1" customHeight="1" x14ac:dyDescent="0.3">
      <c r="A65" s="1" t="s">
        <v>65</v>
      </c>
      <c r="B65" s="40"/>
      <c r="C65" s="40"/>
      <c r="D65" s="40">
        <f>저축[예상 비용]-저축[실제 비용]</f>
        <v>0</v>
      </c>
      <c r="E65" s="2"/>
      <c r="F65" s="2" t="s">
        <v>49</v>
      </c>
      <c r="G65" s="32"/>
      <c r="H65" s="32"/>
      <c r="I65" s="32">
        <f>선물[예상 비용]-선물[실제 비용]</f>
        <v>0</v>
      </c>
    </row>
    <row r="66" spans="1:9" ht="14.1" customHeight="1" x14ac:dyDescent="0.3">
      <c r="A66" s="1" t="s">
        <v>60</v>
      </c>
      <c r="B66" s="40"/>
      <c r="C66" s="40"/>
      <c r="D66" s="40">
        <f>저축[예상 비용]-저축[실제 비용]</f>
        <v>0</v>
      </c>
      <c r="E66" s="2"/>
      <c r="F66" s="2" t="s">
        <v>50</v>
      </c>
      <c r="G66" s="32"/>
      <c r="H66" s="32"/>
      <c r="I66" s="32">
        <f>선물[예상 비용]-선물[실제 비용]</f>
        <v>0</v>
      </c>
    </row>
    <row r="67" spans="1:9" ht="14.1" customHeight="1" x14ac:dyDescent="0.3">
      <c r="A67" s="1" t="s">
        <v>16</v>
      </c>
      <c r="B67" s="40"/>
      <c r="C67" s="40"/>
      <c r="D67" s="40">
        <f>저축[예상 비용]-저축[실제 비용]</f>
        <v>0</v>
      </c>
      <c r="E67" s="2"/>
      <c r="F67" s="2" t="s">
        <v>70</v>
      </c>
      <c r="G67" s="32"/>
      <c r="H67" s="32"/>
      <c r="I67" s="32">
        <f>선물[예상 비용]-선물[실제 비용]</f>
        <v>0</v>
      </c>
    </row>
    <row r="68" spans="1:9" ht="14.1" customHeight="1" x14ac:dyDescent="0.3">
      <c r="A68" s="23" t="s">
        <v>78</v>
      </c>
      <c r="B68" s="41">
        <f>SUBTOTAL(109,저축[예상 비용])</f>
        <v>0</v>
      </c>
      <c r="C68" s="41">
        <f>SUBTOTAL(109,저축[실제 비용])</f>
        <v>0</v>
      </c>
      <c r="D68" s="41">
        <f>SUBTOTAL(109,저축[차액])</f>
        <v>0</v>
      </c>
      <c r="E68" s="2"/>
      <c r="F68" s="12" t="s">
        <v>78</v>
      </c>
      <c r="G68" s="33">
        <f>SUBTOTAL(109,선물[예상 비용])</f>
        <v>0</v>
      </c>
      <c r="H68" s="33">
        <f>SUBTOTAL(109,선물[실제 비용])</f>
        <v>0</v>
      </c>
      <c r="I68" s="33">
        <f>SUBTOTAL(109,선물[차액])</f>
        <v>0</v>
      </c>
    </row>
  </sheetData>
  <mergeCells count="15">
    <mergeCell ref="A1:G1"/>
    <mergeCell ref="F3:G3"/>
    <mergeCell ref="F9:G9"/>
    <mergeCell ref="A19:D19"/>
    <mergeCell ref="A30:D30"/>
    <mergeCell ref="F63:I63"/>
    <mergeCell ref="A3:B3"/>
    <mergeCell ref="A37:D37"/>
    <mergeCell ref="A43:D43"/>
    <mergeCell ref="A55:D55"/>
    <mergeCell ref="A62:D62"/>
    <mergeCell ref="F28:I28"/>
    <mergeCell ref="F38:I38"/>
    <mergeCell ref="F45:I45"/>
    <mergeCell ref="F55:I55"/>
  </mergeCells>
  <phoneticPr fontId="1" type="noConversion"/>
  <conditionalFormatting sqref="G17 D64:D67 I57:I61 I47:I53 I40:I43 I30:I36 I21:I26 D7:D17 D57:D60 D45:D53 D39:D41 D32:D35 D21:D28 I65:I67">
    <cfRule type="iconSet" priority="2">
      <iconSet iconSet="3Arrows">
        <cfvo type="percentile" val="0"/>
        <cfvo type="num" val="-50"/>
        <cfvo type="num" val="50"/>
      </iconSet>
    </cfRule>
  </conditionalFormatting>
  <printOptions horizontalCentered="1"/>
  <pageMargins left="0.5" right="0.5" top="0.6" bottom="0.5" header="0.5" footer="0.5"/>
  <pageSetup scale="87" fitToHeight="0" orientation="portrait" r:id="rId1"/>
  <headerFooter alignWithMargins="0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17" sqref="B17"/>
    </sheetView>
  </sheetViews>
  <sheetFormatPr defaultRowHeight="15" x14ac:dyDescent="0.3"/>
  <cols>
    <col min="1" max="1" width="21.42578125" customWidth="1"/>
    <col min="2" max="2" width="24.140625" customWidth="1"/>
    <col min="3" max="3" width="5.42578125" customWidth="1"/>
    <col min="4" max="4" width="27.7109375" customWidth="1"/>
    <col min="5" max="5" width="23.85546875" customWidth="1"/>
  </cols>
  <sheetData>
    <row r="1" spans="1:5" ht="45.75" customHeight="1" x14ac:dyDescent="0.3">
      <c r="A1" s="58" t="s">
        <v>87</v>
      </c>
      <c r="B1" s="59"/>
      <c r="C1" s="59"/>
      <c r="D1" s="59"/>
      <c r="E1" s="60"/>
    </row>
    <row r="2" spans="1:5" x14ac:dyDescent="0.3">
      <c r="A2" s="48" t="s">
        <v>86</v>
      </c>
      <c r="B2" s="46">
        <v>31000</v>
      </c>
      <c r="C2" s="46"/>
      <c r="D2" s="49"/>
      <c r="E2" s="47"/>
    </row>
    <row r="3" spans="1:5" x14ac:dyDescent="0.3">
      <c r="A3" s="48" t="s">
        <v>92</v>
      </c>
      <c r="B3" s="46">
        <v>5000</v>
      </c>
      <c r="C3" s="46"/>
      <c r="D3" s="49"/>
      <c r="E3" s="47"/>
    </row>
    <row r="4" spans="1:5" x14ac:dyDescent="0.3">
      <c r="A4" s="48"/>
      <c r="B4" s="46"/>
      <c r="C4" s="46"/>
      <c r="D4" s="49"/>
      <c r="E4" s="47"/>
    </row>
    <row r="5" spans="1:5" x14ac:dyDescent="0.3">
      <c r="A5" s="48" t="s">
        <v>88</v>
      </c>
      <c r="B5" s="46">
        <v>4540</v>
      </c>
      <c r="C5" s="46"/>
      <c r="D5" s="49"/>
      <c r="E5" s="47"/>
    </row>
    <row r="6" spans="1:5" x14ac:dyDescent="0.3">
      <c r="A6" s="48" t="s">
        <v>89</v>
      </c>
      <c r="B6" s="46">
        <v>18500</v>
      </c>
      <c r="C6" s="46"/>
      <c r="D6" s="49"/>
      <c r="E6" s="47"/>
    </row>
    <row r="7" spans="1:5" x14ac:dyDescent="0.3">
      <c r="A7" s="48" t="s">
        <v>90</v>
      </c>
      <c r="B7" s="46">
        <v>500</v>
      </c>
      <c r="C7" s="46"/>
      <c r="D7" s="49"/>
      <c r="E7" s="47"/>
    </row>
    <row r="8" spans="1:5" x14ac:dyDescent="0.3">
      <c r="A8" s="48" t="s">
        <v>91</v>
      </c>
      <c r="B8" s="46">
        <v>500</v>
      </c>
      <c r="C8" s="46"/>
      <c r="D8" s="49"/>
      <c r="E8" s="47"/>
    </row>
    <row r="9" spans="1:5" x14ac:dyDescent="0.3">
      <c r="A9" s="49"/>
      <c r="B9" s="46"/>
      <c r="C9" s="46"/>
      <c r="D9" s="49"/>
      <c r="E9" s="47"/>
    </row>
    <row r="10" spans="1:5" x14ac:dyDescent="0.3">
      <c r="A10" s="49"/>
      <c r="B10" s="46"/>
      <c r="C10" s="46"/>
      <c r="D10" s="49"/>
      <c r="E10" s="47"/>
    </row>
    <row r="11" spans="1:5" x14ac:dyDescent="0.3">
      <c r="A11" s="49"/>
      <c r="B11" s="46"/>
      <c r="C11" s="46"/>
      <c r="D11" s="49"/>
      <c r="E11" s="47"/>
    </row>
    <row r="12" spans="1:5" x14ac:dyDescent="0.3">
      <c r="A12" s="49"/>
      <c r="B12" s="46"/>
      <c r="C12" s="46"/>
      <c r="D12" s="49"/>
      <c r="E12" s="47"/>
    </row>
    <row r="13" spans="1:5" x14ac:dyDescent="0.3">
      <c r="A13" s="49"/>
      <c r="B13" s="46"/>
      <c r="C13" s="46"/>
      <c r="D13" s="49"/>
      <c r="E13" s="47"/>
    </row>
    <row r="14" spans="1:5" x14ac:dyDescent="0.3">
      <c r="A14" s="49"/>
      <c r="B14" s="46"/>
      <c r="C14" s="46"/>
      <c r="D14" s="49"/>
      <c r="E14" s="47"/>
    </row>
    <row r="15" spans="1:5" x14ac:dyDescent="0.3">
      <c r="A15" s="48" t="s">
        <v>93</v>
      </c>
      <c r="B15" s="46">
        <f>SUM(B2:B3)</f>
        <v>36000</v>
      </c>
      <c r="C15" s="46"/>
      <c r="D15" s="49"/>
      <c r="E15" s="47"/>
    </row>
    <row r="16" spans="1:5" x14ac:dyDescent="0.3">
      <c r="A16" s="48" t="s">
        <v>94</v>
      </c>
      <c r="B16" s="46">
        <f>SUM(B5:B8)</f>
        <v>24040</v>
      </c>
      <c r="C16" s="46"/>
      <c r="D16" s="49"/>
      <c r="E16" s="47"/>
    </row>
    <row r="17" spans="1:5" x14ac:dyDescent="0.3">
      <c r="A17" s="48" t="s">
        <v>95</v>
      </c>
      <c r="B17" s="46">
        <f>B15-B16</f>
        <v>11960</v>
      </c>
      <c r="C17" s="46"/>
      <c r="D17" s="49"/>
      <c r="E17" s="47"/>
    </row>
    <row r="18" spans="1:5" x14ac:dyDescent="0.3">
      <c r="A18" s="49"/>
      <c r="B18" s="46"/>
      <c r="C18" s="46"/>
      <c r="D18" s="49"/>
      <c r="E18" s="47"/>
    </row>
    <row r="19" spans="1:5" x14ac:dyDescent="0.3">
      <c r="A19" s="48" t="s">
        <v>96</v>
      </c>
      <c r="B19" s="46">
        <v>33000</v>
      </c>
      <c r="C19" s="46"/>
      <c r="D19" s="49" t="s">
        <v>98</v>
      </c>
      <c r="E19" s="46">
        <f>B19-B17</f>
        <v>21040</v>
      </c>
    </row>
    <row r="20" spans="1:5" x14ac:dyDescent="0.3">
      <c r="A20" s="48" t="s">
        <v>97</v>
      </c>
      <c r="B20" s="46">
        <v>37500</v>
      </c>
      <c r="C20" s="46"/>
      <c r="D20" s="49" t="s">
        <v>99</v>
      </c>
      <c r="E20" s="46">
        <f>B20-B17</f>
        <v>25540</v>
      </c>
    </row>
    <row r="21" spans="1:5" x14ac:dyDescent="0.3">
      <c r="B21" s="45"/>
      <c r="C21" s="45"/>
    </row>
    <row r="22" spans="1:5" x14ac:dyDescent="0.3">
      <c r="B22" s="45"/>
      <c r="C22" s="45"/>
    </row>
    <row r="23" spans="1:5" x14ac:dyDescent="0.3">
      <c r="B23" s="45"/>
      <c r="C23" s="45"/>
    </row>
    <row r="24" spans="1:5" x14ac:dyDescent="0.3">
      <c r="B24" s="45"/>
      <c r="C24" s="45"/>
    </row>
    <row r="25" spans="1:5" x14ac:dyDescent="0.3">
      <c r="B25" s="45"/>
      <c r="C25" s="45"/>
    </row>
    <row r="26" spans="1:5" x14ac:dyDescent="0.3">
      <c r="B26" s="45"/>
      <c r="C26" s="45"/>
    </row>
    <row r="27" spans="1:5" x14ac:dyDescent="0.3">
      <c r="B27" s="45"/>
      <c r="C27" s="45"/>
    </row>
    <row r="28" spans="1:5" x14ac:dyDescent="0.3">
      <c r="B28" s="45"/>
      <c r="C28" s="45"/>
    </row>
    <row r="29" spans="1:5" x14ac:dyDescent="0.3">
      <c r="B29" s="45"/>
      <c r="C29" s="45"/>
    </row>
  </sheetData>
  <mergeCells count="1">
    <mergeCell ref="A1:E1"/>
  </mergeCells>
  <phoneticPr fontId="15" type="noConversion"/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6ECD05-BC7F-4941-AAEC-AE151DAA6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월간 가계 지출 내역</vt:lpstr>
      <vt:lpstr>Sheet1</vt:lpstr>
      <vt:lpstr>'월간 가계 지출 내역'!Print_Area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family budget</dc:title>
  <dc:creator/>
  <cp:keywords/>
  <cp:lastModifiedBy/>
  <dcterms:created xsi:type="dcterms:W3CDTF">2015-10-16T23:54:03Z</dcterms:created>
  <dcterms:modified xsi:type="dcterms:W3CDTF">2015-10-22T22:27:43Z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TC101884089990</vt:lpwstr>
  </property>
</Properties>
</file>