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330" windowWidth="24375" windowHeight="11280"/>
  </bookViews>
  <sheets>
    <sheet name="견적서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26" i="1"/>
  <c r="Q24"/>
  <c r="E24"/>
  <c r="Q27"/>
  <c r="D18" s="1"/>
  <c r="E18" s="1"/>
  <c r="O20"/>
  <c r="O19"/>
  <c r="E19"/>
  <c r="O18"/>
  <c r="O27" s="1"/>
  <c r="D12" s="1"/>
  <c r="E16"/>
  <c r="M14"/>
  <c r="M13"/>
  <c r="M12"/>
  <c r="M11"/>
  <c r="M10"/>
  <c r="E10"/>
  <c r="M9"/>
  <c r="M8"/>
  <c r="M27" s="1"/>
  <c r="D8" s="1"/>
  <c r="B5"/>
  <c r="A4" s="1"/>
  <c r="D9" l="1"/>
  <c r="E9" s="1"/>
  <c r="E8"/>
  <c r="D13"/>
  <c r="E13" s="1"/>
  <c r="E12"/>
  <c r="D14"/>
  <c r="D11" l="1"/>
  <c r="D15"/>
  <c r="E14"/>
  <c r="D17" l="1"/>
  <c r="E17" s="1"/>
  <c r="E11"/>
  <c r="D20"/>
  <c r="E20" s="1"/>
  <c r="E15"/>
  <c r="D21" l="1"/>
  <c r="D22" l="1"/>
  <c r="E22" s="1"/>
  <c r="E21"/>
  <c r="D23" l="1"/>
  <c r="D25" l="1"/>
  <c r="D27" s="1"/>
  <c r="E23"/>
</calcChain>
</file>

<file path=xl/sharedStrings.xml><?xml version="1.0" encoding="utf-8"?>
<sst xmlns="http://schemas.openxmlformats.org/spreadsheetml/2006/main" count="93" uniqueCount="78">
  <si>
    <t>견  적  서</t>
    <phoneticPr fontId="4" type="noConversion"/>
  </si>
  <si>
    <t>대전광역시 중구 유천동 269 - 33번지</t>
    <phoneticPr fontId="4" type="noConversion"/>
  </si>
  <si>
    <t>대전둔산우체국 귀중</t>
    <phoneticPr fontId="4" type="noConversion"/>
  </si>
  <si>
    <t>동  유  주  식  회  사</t>
    <phoneticPr fontId="4" type="noConversion"/>
  </si>
  <si>
    <t>방역 내역서 / 1회당</t>
    <phoneticPr fontId="4" type="noConversion"/>
  </si>
  <si>
    <t>2008년    05 월      일</t>
    <phoneticPr fontId="4" type="noConversion"/>
  </si>
  <si>
    <t>대표이사    명    희    정</t>
    <phoneticPr fontId="4" type="noConversion"/>
  </si>
  <si>
    <t>사업자등록번호   305 - 81 - 70303                                     전화  581-1578     FAX  581-1579</t>
    <phoneticPr fontId="4" type="noConversion"/>
  </si>
  <si>
    <t>품    명</t>
    <phoneticPr fontId="4" type="noConversion"/>
  </si>
  <si>
    <t>규   격</t>
    <phoneticPr fontId="4" type="noConversion"/>
  </si>
  <si>
    <t>단위</t>
    <phoneticPr fontId="4" type="noConversion"/>
  </si>
  <si>
    <t>수 량</t>
    <phoneticPr fontId="4" type="noConversion"/>
  </si>
  <si>
    <t>재  료  비</t>
    <phoneticPr fontId="4" type="noConversion"/>
  </si>
  <si>
    <t>노  무  비</t>
    <phoneticPr fontId="4" type="noConversion"/>
  </si>
  <si>
    <t>경    비</t>
    <phoneticPr fontId="4" type="noConversion"/>
  </si>
  <si>
    <t>건물종합(시설,경비,청소,주차,조경)관리.                                      방역소독.물탱크청소.방역약품.수처리제</t>
    <phoneticPr fontId="4" type="noConversion"/>
  </si>
  <si>
    <t>단 가</t>
    <phoneticPr fontId="4" type="noConversion"/>
  </si>
  <si>
    <t>금 액</t>
    <phoneticPr fontId="4" type="noConversion"/>
  </si>
  <si>
    <t>용       역       명</t>
    <phoneticPr fontId="4" type="noConversion"/>
  </si>
  <si>
    <r>
      <t>*대전선사박물관 방역용역 (지상2층/연면적 2,024</t>
    </r>
    <r>
      <rPr>
        <b/>
        <sz val="11"/>
        <rFont val="돋움"/>
        <family val="3"/>
        <charset val="129"/>
      </rPr>
      <t>㎡</t>
    </r>
    <r>
      <rPr>
        <b/>
        <sz val="11"/>
        <rFont val="바탕"/>
        <family val="1"/>
        <charset val="129"/>
      </rPr>
      <t>)</t>
    </r>
    <phoneticPr fontId="4" type="noConversion"/>
  </si>
  <si>
    <t>비   목  /  구   분</t>
    <phoneticPr fontId="4" type="noConversion"/>
  </si>
  <si>
    <t>1회 금   액</t>
    <phoneticPr fontId="4" type="noConversion"/>
  </si>
  <si>
    <t>년간  금   액 (4회)</t>
    <phoneticPr fontId="4" type="noConversion"/>
  </si>
  <si>
    <t>구 성(%)</t>
    <phoneticPr fontId="4" type="noConversion"/>
  </si>
  <si>
    <t>비    고</t>
    <phoneticPr fontId="4" type="noConversion"/>
  </si>
  <si>
    <t>1. 재 료 비</t>
    <phoneticPr fontId="4" type="noConversion"/>
  </si>
  <si>
    <t xml:space="preserve"> </t>
    <phoneticPr fontId="4" type="noConversion"/>
  </si>
  <si>
    <t>순공사원가</t>
    <phoneticPr fontId="4" type="noConversion"/>
  </si>
  <si>
    <t>재료비</t>
    <phoneticPr fontId="4" type="noConversion"/>
  </si>
  <si>
    <t>직 접 재 료 비</t>
    <phoneticPr fontId="4" type="noConversion"/>
  </si>
  <si>
    <t>롱다운유제</t>
    <phoneticPr fontId="4" type="noConversion"/>
  </si>
  <si>
    <t>(살충제)</t>
    <phoneticPr fontId="4" type="noConversion"/>
  </si>
  <si>
    <t>㎖</t>
    <phoneticPr fontId="4" type="noConversion"/>
  </si>
  <si>
    <t>간 접 재 료 비</t>
    <phoneticPr fontId="4" type="noConversion"/>
  </si>
  <si>
    <t>닥터솔루션</t>
    <phoneticPr fontId="4" type="noConversion"/>
  </si>
  <si>
    <t>(살균제)</t>
    <phoneticPr fontId="4" type="noConversion"/>
  </si>
  <si>
    <t>작업설부산물</t>
    <phoneticPr fontId="4" type="noConversion"/>
  </si>
  <si>
    <t>스톰</t>
    <phoneticPr fontId="4" type="noConversion"/>
  </si>
  <si>
    <t>(구서제)</t>
    <phoneticPr fontId="4" type="noConversion"/>
  </si>
  <si>
    <t>g</t>
    <phoneticPr fontId="4" type="noConversion"/>
  </si>
  <si>
    <t>소            계</t>
    <phoneticPr fontId="4" type="noConversion"/>
  </si>
  <si>
    <t>모스퀴론</t>
    <phoneticPr fontId="4" type="noConversion"/>
  </si>
  <si>
    <t>(유충구제제)</t>
    <phoneticPr fontId="4" type="noConversion"/>
  </si>
  <si>
    <t>노무비</t>
    <phoneticPr fontId="4" type="noConversion"/>
  </si>
  <si>
    <t>직 접 노 무 비</t>
    <phoneticPr fontId="4" type="noConversion"/>
  </si>
  <si>
    <t>수프라사이드</t>
    <phoneticPr fontId="4" type="noConversion"/>
  </si>
  <si>
    <t>깍지벌레.솔잎혹파리</t>
    <phoneticPr fontId="4" type="noConversion"/>
  </si>
  <si>
    <t>간 접 노 무 비</t>
    <phoneticPr fontId="4" type="noConversion"/>
  </si>
  <si>
    <t>직접노무비의 4%</t>
    <phoneticPr fontId="4" type="noConversion"/>
  </si>
  <si>
    <t>모노포액</t>
    <phoneticPr fontId="4" type="noConversion"/>
  </si>
  <si>
    <t>응애.진딧물</t>
    <phoneticPr fontId="4" type="noConversion"/>
  </si>
  <si>
    <t>소             계</t>
    <phoneticPr fontId="4" type="noConversion"/>
  </si>
  <si>
    <t>톱신엠</t>
    <phoneticPr fontId="4" type="noConversion"/>
  </si>
  <si>
    <t>살균제</t>
    <phoneticPr fontId="4" type="noConversion"/>
  </si>
  <si>
    <t>경비</t>
    <phoneticPr fontId="4" type="noConversion"/>
  </si>
  <si>
    <t>산 재 보 험 료</t>
    <phoneticPr fontId="4" type="noConversion"/>
  </si>
  <si>
    <t>안 전 관 리 비</t>
    <phoneticPr fontId="4" type="noConversion"/>
  </si>
  <si>
    <t>기  타  경  비</t>
    <phoneticPr fontId="4" type="noConversion"/>
  </si>
  <si>
    <t>(재료비+노무비의)의 10%</t>
    <phoneticPr fontId="4" type="noConversion"/>
  </si>
  <si>
    <t>이하</t>
    <phoneticPr fontId="4" type="noConversion"/>
  </si>
  <si>
    <t>2. 인 건 비</t>
    <phoneticPr fontId="4" type="noConversion"/>
  </si>
  <si>
    <t>기  계  경  비</t>
    <phoneticPr fontId="4" type="noConversion"/>
  </si>
  <si>
    <t>작업반장</t>
    <phoneticPr fontId="4" type="noConversion"/>
  </si>
  <si>
    <t>인</t>
    <phoneticPr fontId="4" type="noConversion"/>
  </si>
  <si>
    <t>특별인부</t>
    <phoneticPr fontId="4" type="noConversion"/>
  </si>
  <si>
    <t>보통인부</t>
    <phoneticPr fontId="4" type="noConversion"/>
  </si>
  <si>
    <t>계</t>
    <phoneticPr fontId="4" type="noConversion"/>
  </si>
  <si>
    <t>일   반  관   리   비</t>
    <phoneticPr fontId="4" type="noConversion"/>
  </si>
  <si>
    <t>순공사원가의 5%</t>
    <phoneticPr fontId="4" type="noConversion"/>
  </si>
  <si>
    <t>합                    계</t>
    <phoneticPr fontId="4" type="noConversion"/>
  </si>
  <si>
    <t>3. 기 계 경 비</t>
    <phoneticPr fontId="4" type="noConversion"/>
  </si>
  <si>
    <t>이                     윤</t>
    <phoneticPr fontId="4" type="noConversion"/>
  </si>
  <si>
    <t>(노무비+경비+일반관리비)의 10%</t>
    <phoneticPr fontId="4" type="noConversion"/>
  </si>
  <si>
    <t>동력분무기</t>
    <phoneticPr fontId="4" type="noConversion"/>
  </si>
  <si>
    <t>식</t>
    <phoneticPr fontId="4" type="noConversion"/>
  </si>
  <si>
    <t>총      원      가</t>
    <phoneticPr fontId="4" type="noConversion"/>
  </si>
  <si>
    <t>부  가  가  치  세</t>
    <phoneticPr fontId="4" type="noConversion"/>
  </si>
  <si>
    <t>면세사업</t>
    <phoneticPr fontId="4" type="noConversion"/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</si>
</sst>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176" formatCode="[$\-412]#,##0_);\([$\-412]#,##0\)"/>
    <numFmt numFmtId="177" formatCode="_(* #,##0.00_);_(* \(#,##0.00\);_(* &quot;-&quot;??_);_(@_)"/>
    <numFmt numFmtId="178" formatCode="_-* #,##0.0_-;\-* #,##0.0_-;_-* &quot;-&quot;_-;_-@_-"/>
    <numFmt numFmtId="179" formatCode="_(* #,##0_);_(* \(#,##0\);_(* &quot;-&quot;??_);_(@_)"/>
    <numFmt numFmtId="180" formatCode="0_ "/>
    <numFmt numFmtId="181" formatCode="0.0_ "/>
  </numFmts>
  <fonts count="1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20"/>
      <name val="바탕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1"/>
      <name val="바탕"/>
      <family val="1"/>
      <charset val="129"/>
    </font>
    <font>
      <sz val="12"/>
      <name val="바탕"/>
      <family val="1"/>
      <charset val="129"/>
    </font>
    <font>
      <sz val="11"/>
      <name val="돋움"/>
      <family val="3"/>
      <charset val="129"/>
    </font>
    <font>
      <sz val="16"/>
      <name val="바탕"/>
      <family val="1"/>
      <charset val="129"/>
    </font>
    <font>
      <b/>
      <sz val="18"/>
      <name val="바탕"/>
      <family val="1"/>
      <charset val="129"/>
    </font>
    <font>
      <sz val="18"/>
      <name val="바탕"/>
      <family val="1"/>
      <charset val="129"/>
    </font>
    <font>
      <sz val="14"/>
      <name val="바탕"/>
      <family val="1"/>
      <charset val="129"/>
    </font>
    <font>
      <b/>
      <sz val="11"/>
      <name val="바탕"/>
      <family val="1"/>
      <charset val="129"/>
    </font>
    <font>
      <sz val="10"/>
      <name val="바탕"/>
      <family val="1"/>
      <charset val="129"/>
    </font>
    <font>
      <b/>
      <sz val="11"/>
      <name val="돋움"/>
      <family val="3"/>
      <charset val="129"/>
    </font>
    <font>
      <sz val="9"/>
      <name val="바탕"/>
      <family val="1"/>
      <charset val="129"/>
    </font>
    <font>
      <b/>
      <sz val="12"/>
      <name val="바탕"/>
      <family val="1"/>
      <charset val="129"/>
    </font>
    <font>
      <sz val="8"/>
      <name val="바탕"/>
      <family val="1"/>
      <charset val="129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/>
  </cellStyleXfs>
  <cellXfs count="124">
    <xf numFmtId="0" fontId="0" fillId="0" borderId="0" xfId="0">
      <alignment vertical="center"/>
    </xf>
    <xf numFmtId="0" fontId="6" fillId="0" borderId="0" xfId="0" applyFont="1" applyAlignment="1">
      <alignment horizontal="right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41" fontId="5" fillId="0" borderId="0" xfId="1" applyFont="1" applyAlignment="1">
      <alignment vertical="center"/>
    </xf>
    <xf numFmtId="0" fontId="10" fillId="0" borderId="0" xfId="0" applyFont="1" applyBorder="1" applyAlignment="1">
      <alignment horizontal="right" vertical="center" wrapText="1"/>
    </xf>
    <xf numFmtId="41" fontId="12" fillId="0" borderId="15" xfId="1" applyFont="1" applyBorder="1" applyAlignment="1">
      <alignment horizontal="center" vertical="center"/>
    </xf>
    <xf numFmtId="41" fontId="12" fillId="0" borderId="16" xfId="1" applyFont="1" applyBorder="1" applyAlignment="1">
      <alignment horizontal="center" vertical="center"/>
    </xf>
    <xf numFmtId="41" fontId="12" fillId="0" borderId="19" xfId="1" applyFont="1" applyBorder="1" applyAlignment="1">
      <alignment vertical="center"/>
    </xf>
    <xf numFmtId="41" fontId="5" fillId="0" borderId="20" xfId="2" applyFont="1" applyBorder="1" applyAlignment="1">
      <alignment vertical="center"/>
    </xf>
    <xf numFmtId="41" fontId="5" fillId="0" borderId="10" xfId="2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41" fontId="5" fillId="0" borderId="21" xfId="1" applyFont="1" applyBorder="1" applyAlignment="1">
      <alignment vertical="center"/>
    </xf>
    <xf numFmtId="41" fontId="5" fillId="0" borderId="22" xfId="1" applyFont="1" applyBorder="1" applyAlignment="1">
      <alignment vertical="center"/>
    </xf>
    <xf numFmtId="41" fontId="12" fillId="0" borderId="26" xfId="2" applyFont="1" applyBorder="1" applyAlignment="1">
      <alignment horizontal="center" vertical="center"/>
    </xf>
    <xf numFmtId="41" fontId="12" fillId="0" borderId="27" xfId="2" applyFont="1" applyBorder="1" applyAlignment="1">
      <alignment horizontal="center" vertical="center"/>
    </xf>
    <xf numFmtId="0" fontId="12" fillId="0" borderId="28" xfId="0" applyFont="1" applyBorder="1" applyAlignment="1">
      <alignment horizontal="left" vertical="center"/>
    </xf>
    <xf numFmtId="0" fontId="5" fillId="0" borderId="29" xfId="0" applyFont="1" applyBorder="1" applyAlignment="1">
      <alignment horizontal="center" vertical="center"/>
    </xf>
    <xf numFmtId="41" fontId="15" fillId="0" borderId="29" xfId="1" applyFont="1" applyBorder="1" applyAlignment="1">
      <alignment horizontal="center" vertical="center"/>
    </xf>
    <xf numFmtId="41" fontId="15" fillId="0" borderId="30" xfId="1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41" fontId="5" fillId="0" borderId="33" xfId="2" applyFont="1" applyBorder="1" applyAlignment="1">
      <alignment horizontal="center" vertical="center"/>
    </xf>
    <xf numFmtId="41" fontId="16" fillId="0" borderId="33" xfId="2" applyFont="1" applyBorder="1" applyAlignment="1">
      <alignment horizontal="center" vertical="center"/>
    </xf>
    <xf numFmtId="177" fontId="5" fillId="0" borderId="33" xfId="2" applyNumberFormat="1" applyFont="1" applyBorder="1" applyAlignment="1">
      <alignment horizontal="center" vertical="center" shrinkToFit="1"/>
    </xf>
    <xf numFmtId="41" fontId="5" fillId="0" borderId="34" xfId="2" applyFont="1" applyBorder="1" applyAlignment="1">
      <alignment horizontal="center" vertical="center"/>
    </xf>
    <xf numFmtId="0" fontId="5" fillId="0" borderId="29" xfId="1" applyNumberFormat="1" applyFont="1" applyBorder="1" applyAlignment="1">
      <alignment vertical="center" shrinkToFit="1"/>
    </xf>
    <xf numFmtId="41" fontId="5" fillId="0" borderId="29" xfId="1" applyFont="1" applyBorder="1" applyAlignment="1">
      <alignment horizontal="left" vertical="center" shrinkToFit="1"/>
    </xf>
    <xf numFmtId="0" fontId="0" fillId="0" borderId="29" xfId="0" applyBorder="1" applyAlignment="1">
      <alignment horizontal="center" vertical="center"/>
    </xf>
    <xf numFmtId="178" fontId="15" fillId="0" borderId="29" xfId="1" applyNumberFormat="1" applyFont="1" applyBorder="1" applyAlignment="1">
      <alignment vertical="center"/>
    </xf>
    <xf numFmtId="41" fontId="15" fillId="0" borderId="29" xfId="1" applyFont="1" applyBorder="1" applyAlignment="1">
      <alignment vertical="center"/>
    </xf>
    <xf numFmtId="41" fontId="15" fillId="0" borderId="30" xfId="1" applyFont="1" applyBorder="1" applyAlignment="1">
      <alignment vertical="center"/>
    </xf>
    <xf numFmtId="41" fontId="5" fillId="0" borderId="29" xfId="2" applyFont="1" applyBorder="1" applyAlignment="1">
      <alignment vertical="center"/>
    </xf>
    <xf numFmtId="177" fontId="5" fillId="0" borderId="29" xfId="2" applyNumberFormat="1" applyFont="1" applyBorder="1" applyAlignment="1">
      <alignment vertical="center" shrinkToFit="1"/>
    </xf>
    <xf numFmtId="41" fontId="5" fillId="0" borderId="30" xfId="2" applyFont="1" applyBorder="1" applyAlignment="1">
      <alignment vertical="center"/>
    </xf>
    <xf numFmtId="0" fontId="12" fillId="0" borderId="15" xfId="0" applyFont="1" applyBorder="1" applyAlignment="1">
      <alignment horizontal="center" vertical="center"/>
    </xf>
    <xf numFmtId="41" fontId="5" fillId="0" borderId="15" xfId="2" applyFont="1" applyBorder="1" applyAlignment="1">
      <alignment vertical="center"/>
    </xf>
    <xf numFmtId="41" fontId="16" fillId="0" borderId="15" xfId="2" applyFont="1" applyBorder="1" applyAlignment="1">
      <alignment horizontal="center" vertical="center"/>
    </xf>
    <xf numFmtId="177" fontId="5" fillId="0" borderId="15" xfId="2" applyNumberFormat="1" applyFont="1" applyBorder="1" applyAlignment="1">
      <alignment vertical="center" shrinkToFit="1"/>
    </xf>
    <xf numFmtId="41" fontId="5" fillId="0" borderId="16" xfId="2" applyFont="1" applyBorder="1" applyAlignment="1">
      <alignment vertical="center"/>
    </xf>
    <xf numFmtId="0" fontId="5" fillId="0" borderId="29" xfId="0" applyNumberFormat="1" applyFont="1" applyBorder="1" applyAlignment="1">
      <alignment vertical="center"/>
    </xf>
    <xf numFmtId="0" fontId="5" fillId="0" borderId="29" xfId="0" applyFont="1" applyBorder="1" applyAlignment="1">
      <alignment horizontal="left" vertical="center" shrinkToFit="1"/>
    </xf>
    <xf numFmtId="41" fontId="5" fillId="0" borderId="33" xfId="2" applyFont="1" applyBorder="1" applyAlignment="1">
      <alignment vertical="center"/>
    </xf>
    <xf numFmtId="177" fontId="5" fillId="0" borderId="33" xfId="2" applyNumberFormat="1" applyFont="1" applyBorder="1" applyAlignment="1">
      <alignment vertical="center" shrinkToFit="1"/>
    </xf>
    <xf numFmtId="41" fontId="5" fillId="0" borderId="34" xfId="2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178" fontId="15" fillId="0" borderId="29" xfId="1" applyNumberFormat="1" applyFont="1" applyBorder="1" applyAlignment="1">
      <alignment vertical="center" shrinkToFit="1"/>
    </xf>
    <xf numFmtId="41" fontId="15" fillId="0" borderId="29" xfId="1" applyFont="1" applyBorder="1" applyAlignment="1">
      <alignment vertical="center" shrinkToFit="1"/>
    </xf>
    <xf numFmtId="41" fontId="15" fillId="0" borderId="30" xfId="1" applyFont="1" applyBorder="1" applyAlignment="1">
      <alignment vertical="center" shrinkToFit="1"/>
    </xf>
    <xf numFmtId="179" fontId="5" fillId="0" borderId="29" xfId="2" applyNumberFormat="1" applyFont="1" applyBorder="1" applyAlignment="1">
      <alignment vertical="center"/>
    </xf>
    <xf numFmtId="180" fontId="15" fillId="0" borderId="29" xfId="1" applyNumberFormat="1" applyFont="1" applyBorder="1" applyAlignment="1">
      <alignment vertical="center" shrinkToFit="1"/>
    </xf>
    <xf numFmtId="0" fontId="5" fillId="0" borderId="29" xfId="0" applyFont="1" applyBorder="1" applyAlignment="1">
      <alignment horizontal="left" vertical="center"/>
    </xf>
    <xf numFmtId="41" fontId="17" fillId="0" borderId="29" xfId="2" applyFont="1" applyBorder="1" applyAlignment="1">
      <alignment vertical="center" shrinkToFit="1"/>
    </xf>
    <xf numFmtId="0" fontId="5" fillId="0" borderId="29" xfId="0" applyFont="1" applyBorder="1" applyAlignment="1">
      <alignment vertical="center"/>
    </xf>
    <xf numFmtId="181" fontId="15" fillId="0" borderId="29" xfId="1" applyNumberFormat="1" applyFont="1" applyBorder="1" applyAlignment="1">
      <alignment vertical="center" shrinkToFit="1"/>
    </xf>
    <xf numFmtId="0" fontId="5" fillId="0" borderId="28" xfId="0" applyFont="1" applyBorder="1" applyAlignment="1">
      <alignment horizontal="left" vertical="center"/>
    </xf>
    <xf numFmtId="0" fontId="12" fillId="0" borderId="28" xfId="0" applyFont="1" applyBorder="1" applyAlignment="1">
      <alignment vertical="center"/>
    </xf>
    <xf numFmtId="41" fontId="5" fillId="0" borderId="14" xfId="2" applyFont="1" applyBorder="1" applyAlignment="1">
      <alignment vertical="center"/>
    </xf>
    <xf numFmtId="41" fontId="16" fillId="0" borderId="26" xfId="2" applyFont="1" applyBorder="1" applyAlignment="1">
      <alignment horizontal="center" vertical="center"/>
    </xf>
    <xf numFmtId="177" fontId="5" fillId="0" borderId="14" xfId="2" applyNumberFormat="1" applyFont="1" applyBorder="1" applyAlignment="1">
      <alignment vertical="center" shrinkToFit="1"/>
    </xf>
    <xf numFmtId="41" fontId="5" fillId="0" borderId="38" xfId="2" applyFont="1" applyBorder="1" applyAlignment="1">
      <alignment vertical="center"/>
    </xf>
    <xf numFmtId="179" fontId="5" fillId="0" borderId="33" xfId="2" applyNumberFormat="1" applyFont="1" applyBorder="1" applyAlignment="1">
      <alignment vertical="center"/>
    </xf>
    <xf numFmtId="177" fontId="15" fillId="0" borderId="33" xfId="2" applyNumberFormat="1" applyFont="1" applyBorder="1" applyAlignment="1">
      <alignment vertical="center" wrapText="1"/>
    </xf>
    <xf numFmtId="0" fontId="12" fillId="0" borderId="28" xfId="0" applyFont="1" applyBorder="1" applyAlignment="1">
      <alignment horizontal="center" vertical="center"/>
    </xf>
    <xf numFmtId="0" fontId="5" fillId="0" borderId="44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41" fontId="15" fillId="0" borderId="33" xfId="1" applyFont="1" applyBorder="1" applyAlignment="1">
      <alignment vertical="center" shrinkToFit="1"/>
    </xf>
    <xf numFmtId="41" fontId="15" fillId="0" borderId="34" xfId="1" applyFont="1" applyBorder="1" applyAlignment="1">
      <alignment vertical="center" shrinkToFit="1"/>
    </xf>
    <xf numFmtId="41" fontId="5" fillId="0" borderId="47" xfId="2" applyFont="1" applyBorder="1" applyAlignment="1">
      <alignment vertical="center"/>
    </xf>
    <xf numFmtId="41" fontId="16" fillId="0" borderId="47" xfId="2" applyFont="1" applyBorder="1" applyAlignment="1">
      <alignment horizontal="center" vertical="center"/>
    </xf>
    <xf numFmtId="177" fontId="5" fillId="0" borderId="47" xfId="2" applyNumberFormat="1" applyFont="1" applyBorder="1" applyAlignment="1">
      <alignment vertical="center" shrinkToFit="1"/>
    </xf>
    <xf numFmtId="41" fontId="5" fillId="0" borderId="48" xfId="2" applyFont="1" applyBorder="1" applyAlignment="1">
      <alignment vertical="center"/>
    </xf>
    <xf numFmtId="0" fontId="12" fillId="0" borderId="49" xfId="0" applyFont="1" applyBorder="1" applyAlignment="1">
      <alignment horizontal="center" vertical="center"/>
    </xf>
    <xf numFmtId="0" fontId="5" fillId="0" borderId="47" xfId="0" applyFont="1" applyBorder="1" applyAlignment="1">
      <alignment vertical="center"/>
    </xf>
    <xf numFmtId="0" fontId="5" fillId="0" borderId="47" xfId="0" applyFont="1" applyBorder="1" applyAlignment="1">
      <alignment horizontal="center" vertical="center"/>
    </xf>
    <xf numFmtId="41" fontId="15" fillId="0" borderId="47" xfId="1" applyFont="1" applyBorder="1" applyAlignment="1">
      <alignment vertical="center" shrinkToFit="1"/>
    </xf>
    <xf numFmtId="41" fontId="15" fillId="0" borderId="48" xfId="1" applyFont="1" applyBorder="1" applyAlignment="1">
      <alignment vertical="center" shrinkToFit="1"/>
    </xf>
    <xf numFmtId="0" fontId="5" fillId="0" borderId="3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 textRotation="255"/>
    </xf>
    <xf numFmtId="0" fontId="12" fillId="0" borderId="35" xfId="0" applyFont="1" applyBorder="1" applyAlignment="1">
      <alignment horizontal="center" vertical="center" textRotation="255"/>
    </xf>
    <xf numFmtId="0" fontId="12" fillId="0" borderId="13" xfId="0" applyFont="1" applyBorder="1" applyAlignment="1">
      <alignment horizontal="center" vertical="center" textRotation="255"/>
    </xf>
    <xf numFmtId="0" fontId="12" fillId="0" borderId="32" xfId="0" applyFont="1" applyBorder="1" applyAlignment="1">
      <alignment horizontal="center" vertical="center" textRotation="255"/>
    </xf>
    <xf numFmtId="0" fontId="12" fillId="0" borderId="36" xfId="0" applyFont="1" applyBorder="1" applyAlignment="1">
      <alignment horizontal="center" vertical="center" textRotation="255"/>
    </xf>
    <xf numFmtId="0" fontId="12" fillId="0" borderId="14" xfId="0" applyFont="1" applyBorder="1" applyAlignment="1">
      <alignment horizontal="center" vertical="center" textRotation="255"/>
    </xf>
    <xf numFmtId="0" fontId="12" fillId="0" borderId="37" xfId="0" applyFont="1" applyBorder="1" applyAlignment="1">
      <alignment horizontal="center" vertical="center"/>
    </xf>
    <xf numFmtId="41" fontId="12" fillId="0" borderId="8" xfId="1" applyFont="1" applyBorder="1" applyAlignment="1">
      <alignment horizontal="center" vertical="center"/>
    </xf>
    <xf numFmtId="41" fontId="12" fillId="0" borderId="9" xfId="1" applyFont="1" applyBorder="1" applyAlignment="1">
      <alignment horizontal="center" vertical="center"/>
    </xf>
    <xf numFmtId="41" fontId="12" fillId="0" borderId="10" xfId="1" applyFont="1" applyBorder="1" applyAlignment="1">
      <alignment horizontal="center" vertical="center"/>
    </xf>
    <xf numFmtId="176" fontId="11" fillId="0" borderId="11" xfId="0" applyNumberFormat="1" applyFont="1" applyBorder="1" applyAlignment="1">
      <alignment horizontal="left" vertical="center"/>
    </xf>
    <xf numFmtId="0" fontId="13" fillId="0" borderId="1" xfId="0" applyFont="1" applyBorder="1" applyAlignment="1">
      <alignment horizontal="right" vertical="center" wrapText="1"/>
    </xf>
    <xf numFmtId="0" fontId="13" fillId="0" borderId="12" xfId="0" applyFont="1" applyBorder="1" applyAlignment="1">
      <alignment horizontal="right" vertical="center" wrapText="1"/>
    </xf>
    <xf numFmtId="0" fontId="12" fillId="0" borderId="17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1" fillId="0" borderId="4" xfId="0" applyFont="1" applyBorder="1" applyAlignment="1">
      <alignment horizontal="left" vertical="center"/>
    </xf>
    <xf numFmtId="0" fontId="6" fillId="0" borderId="0" xfId="0" applyFont="1" applyAlignment="1">
      <alignment horizontal="right" vertical="center" wrapText="1"/>
    </xf>
    <xf numFmtId="0" fontId="6" fillId="0" borderId="5" xfId="0" applyFont="1" applyBorder="1" applyAlignment="1">
      <alignment horizontal="right"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41" fontId="12" fillId="0" borderId="7" xfId="1" applyFont="1" applyBorder="1" applyAlignment="1">
      <alignment horizontal="center" vertical="center"/>
    </xf>
    <xf numFmtId="41" fontId="12" fillId="0" borderId="14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 wrapText="1"/>
    </xf>
    <xf numFmtId="0" fontId="8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left" vertical="center"/>
    </xf>
    <xf numFmtId="0" fontId="10" fillId="0" borderId="0" xfId="0" applyFont="1" applyBorder="1" applyAlignment="1">
      <alignment horizontal="right" vertical="center" wrapText="1"/>
    </xf>
  </cellXfs>
  <cellStyles count="3">
    <cellStyle name="쉼표 [0]" xfId="1" builtinId="6"/>
    <cellStyle name="쉼표 [0]_Sheet3" xfId="2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8"/>
  <sheetViews>
    <sheetView tabSelected="1" workbookViewId="0">
      <selection activeCell="C17" sqref="C17"/>
    </sheetView>
  </sheetViews>
  <sheetFormatPr defaultRowHeight="16.5"/>
  <cols>
    <col min="1" max="2" width="5" style="2" customWidth="1"/>
    <col min="3" max="3" width="17" style="2" customWidth="1"/>
    <col min="4" max="4" width="12.625" style="2" customWidth="1"/>
    <col min="5" max="5" width="19" style="2" customWidth="1"/>
    <col min="6" max="6" width="13.25" style="2" customWidth="1"/>
    <col min="7" max="7" width="12.5" style="2" customWidth="1"/>
    <col min="8" max="8" width="13.5" style="2" customWidth="1"/>
    <col min="9" max="9" width="10.875" style="2" customWidth="1"/>
    <col min="10" max="10" width="5.25" style="3" customWidth="1"/>
    <col min="11" max="11" width="7.875" style="4" customWidth="1"/>
    <col min="12" max="17" width="9" style="4"/>
  </cols>
  <sheetData>
    <row r="1" spans="1:17" ht="26.1" customHeight="1" thickBot="1">
      <c r="A1" s="117" t="s">
        <v>0</v>
      </c>
      <c r="B1" s="117"/>
      <c r="C1" s="117"/>
      <c r="D1" s="117"/>
      <c r="E1" s="118" t="s">
        <v>1</v>
      </c>
      <c r="F1" s="118"/>
      <c r="G1" s="118"/>
      <c r="H1" s="1"/>
    </row>
    <row r="2" spans="1:17" ht="26.1" customHeight="1" thickTop="1" thickBot="1">
      <c r="A2" s="119" t="s">
        <v>2</v>
      </c>
      <c r="B2" s="119"/>
      <c r="C2" s="119"/>
      <c r="D2" s="119"/>
      <c r="E2" s="120" t="s">
        <v>3</v>
      </c>
      <c r="F2" s="120"/>
      <c r="G2" s="120"/>
      <c r="H2" s="121" t="s">
        <v>4</v>
      </c>
      <c r="I2" s="121"/>
      <c r="J2" s="121"/>
      <c r="K2" s="121"/>
      <c r="L2" s="121"/>
      <c r="M2" s="121"/>
      <c r="N2" s="121"/>
      <c r="O2" s="121"/>
      <c r="P2" s="121"/>
      <c r="Q2" s="121"/>
    </row>
    <row r="3" spans="1:17" ht="26.1" customHeight="1" thickBot="1">
      <c r="A3" s="122" t="s">
        <v>5</v>
      </c>
      <c r="B3" s="122"/>
      <c r="C3" s="122"/>
      <c r="D3" s="122"/>
      <c r="E3" s="123" t="s">
        <v>6</v>
      </c>
      <c r="F3" s="123"/>
      <c r="G3" s="123"/>
      <c r="H3" s="5"/>
    </row>
    <row r="4" spans="1:17" ht="26.1" customHeight="1" thickTop="1">
      <c r="A4" s="108" t="str">
        <f>"一金"&amp;NUMBERSTRING(B5,1)&amp;"원整"</f>
        <v>一金삼백구십이만원整</v>
      </c>
      <c r="B4" s="108"/>
      <c r="C4" s="108"/>
      <c r="D4" s="108"/>
      <c r="E4" s="109" t="s">
        <v>7</v>
      </c>
      <c r="F4" s="109"/>
      <c r="G4" s="110"/>
      <c r="H4" s="111" t="s">
        <v>8</v>
      </c>
      <c r="I4" s="113" t="s">
        <v>9</v>
      </c>
      <c r="J4" s="113" t="s">
        <v>10</v>
      </c>
      <c r="K4" s="115" t="s">
        <v>11</v>
      </c>
      <c r="L4" s="99" t="s">
        <v>12</v>
      </c>
      <c r="M4" s="100"/>
      <c r="N4" s="99" t="s">
        <v>13</v>
      </c>
      <c r="O4" s="100"/>
      <c r="P4" s="99" t="s">
        <v>14</v>
      </c>
      <c r="Q4" s="101"/>
    </row>
    <row r="5" spans="1:17" ht="26.1" customHeight="1" thickBot="1">
      <c r="B5" s="102">
        <f>E27</f>
        <v>3920000</v>
      </c>
      <c r="C5" s="102"/>
      <c r="D5" s="102"/>
      <c r="E5" s="103" t="s">
        <v>15</v>
      </c>
      <c r="F5" s="103"/>
      <c r="G5" s="104"/>
      <c r="H5" s="112"/>
      <c r="I5" s="114"/>
      <c r="J5" s="114"/>
      <c r="K5" s="116"/>
      <c r="L5" s="6" t="s">
        <v>16</v>
      </c>
      <c r="M5" s="6" t="s">
        <v>17</v>
      </c>
      <c r="N5" s="6" t="s">
        <v>16</v>
      </c>
      <c r="O5" s="6" t="s">
        <v>17</v>
      </c>
      <c r="P5" s="6" t="s">
        <v>16</v>
      </c>
      <c r="Q5" s="7" t="s">
        <v>17</v>
      </c>
    </row>
    <row r="6" spans="1:17" ht="26.1" customHeight="1" thickTop="1" thickBot="1">
      <c r="A6" s="105" t="s">
        <v>18</v>
      </c>
      <c r="B6" s="106"/>
      <c r="C6" s="107"/>
      <c r="D6" s="8" t="s">
        <v>19</v>
      </c>
      <c r="E6" s="9"/>
      <c r="F6" s="9"/>
      <c r="G6" s="10"/>
      <c r="H6" s="8"/>
      <c r="I6" s="11"/>
      <c r="J6" s="12"/>
      <c r="K6" s="13"/>
      <c r="L6" s="13"/>
      <c r="M6" s="13"/>
      <c r="N6" s="13"/>
      <c r="O6" s="13"/>
      <c r="P6" s="13"/>
      <c r="Q6" s="14"/>
    </row>
    <row r="7" spans="1:17" ht="26.1" customHeight="1" thickBot="1">
      <c r="A7" s="89" t="s">
        <v>20</v>
      </c>
      <c r="B7" s="90"/>
      <c r="C7" s="91"/>
      <c r="D7" s="15" t="s">
        <v>21</v>
      </c>
      <c r="E7" s="15" t="s">
        <v>22</v>
      </c>
      <c r="F7" s="15" t="s">
        <v>23</v>
      </c>
      <c r="G7" s="16" t="s">
        <v>24</v>
      </c>
      <c r="H7" s="17" t="s">
        <v>25</v>
      </c>
      <c r="I7" s="18" t="s">
        <v>26</v>
      </c>
      <c r="J7" s="18"/>
      <c r="K7" s="19"/>
      <c r="L7" s="19"/>
      <c r="M7" s="19"/>
      <c r="N7" s="19"/>
      <c r="O7" s="19"/>
      <c r="P7" s="19"/>
      <c r="Q7" s="20"/>
    </row>
    <row r="8" spans="1:17" ht="26.1" customHeight="1">
      <c r="A8" s="92" t="s">
        <v>27</v>
      </c>
      <c r="B8" s="95" t="s">
        <v>28</v>
      </c>
      <c r="C8" s="21" t="s">
        <v>29</v>
      </c>
      <c r="D8" s="22">
        <f>M27</f>
        <v>378400</v>
      </c>
      <c r="E8" s="23">
        <f>D8*4</f>
        <v>1513600</v>
      </c>
      <c r="F8" s="24"/>
      <c r="G8" s="25"/>
      <c r="H8" s="26" t="s">
        <v>30</v>
      </c>
      <c r="I8" s="27" t="s">
        <v>31</v>
      </c>
      <c r="J8" s="28" t="s">
        <v>32</v>
      </c>
      <c r="K8" s="29">
        <v>6000</v>
      </c>
      <c r="L8" s="30">
        <v>38</v>
      </c>
      <c r="M8" s="30">
        <f>K8*L8</f>
        <v>228000</v>
      </c>
      <c r="N8" s="30"/>
      <c r="O8" s="30"/>
      <c r="P8" s="30"/>
      <c r="Q8" s="31"/>
    </row>
    <row r="9" spans="1:17" ht="26.1" customHeight="1">
      <c r="A9" s="93"/>
      <c r="B9" s="96"/>
      <c r="C9" s="18" t="s">
        <v>33</v>
      </c>
      <c r="D9" s="32">
        <f>D8*10%</f>
        <v>37840</v>
      </c>
      <c r="E9" s="23">
        <f t="shared" ref="E9:E19" si="0">D9*4</f>
        <v>151360</v>
      </c>
      <c r="F9" s="33">
        <v>10</v>
      </c>
      <c r="G9" s="34"/>
      <c r="H9" s="26" t="s">
        <v>34</v>
      </c>
      <c r="I9" s="27" t="s">
        <v>35</v>
      </c>
      <c r="J9" s="28" t="s">
        <v>32</v>
      </c>
      <c r="K9" s="29">
        <v>2000</v>
      </c>
      <c r="L9" s="30">
        <v>14</v>
      </c>
      <c r="M9" s="30">
        <f>K9*L9</f>
        <v>28000</v>
      </c>
      <c r="N9" s="30"/>
      <c r="O9" s="30"/>
      <c r="P9" s="30"/>
      <c r="Q9" s="31"/>
    </row>
    <row r="10" spans="1:17" ht="26.1" customHeight="1">
      <c r="A10" s="93"/>
      <c r="B10" s="96"/>
      <c r="C10" s="18" t="s">
        <v>36</v>
      </c>
      <c r="D10" s="32"/>
      <c r="E10" s="23">
        <f t="shared" si="0"/>
        <v>0</v>
      </c>
      <c r="F10" s="33"/>
      <c r="G10" s="34"/>
      <c r="H10" s="26" t="s">
        <v>37</v>
      </c>
      <c r="I10" s="27" t="s">
        <v>38</v>
      </c>
      <c r="J10" s="18" t="s">
        <v>39</v>
      </c>
      <c r="K10" s="29">
        <v>900</v>
      </c>
      <c r="L10" s="30">
        <v>58</v>
      </c>
      <c r="M10" s="30">
        <f>K10*L10</f>
        <v>52200</v>
      </c>
      <c r="N10" s="30"/>
      <c r="O10" s="30"/>
      <c r="P10" s="30"/>
      <c r="Q10" s="31"/>
    </row>
    <row r="11" spans="1:17" ht="26.1" customHeight="1" thickBot="1">
      <c r="A11" s="93"/>
      <c r="B11" s="97"/>
      <c r="C11" s="35" t="s">
        <v>40</v>
      </c>
      <c r="D11" s="36">
        <f>D8+D9-D10</f>
        <v>416240</v>
      </c>
      <c r="E11" s="37">
        <f>D11*4</f>
        <v>1664960</v>
      </c>
      <c r="F11" s="38"/>
      <c r="G11" s="39"/>
      <c r="H11" s="40" t="s">
        <v>41</v>
      </c>
      <c r="I11" s="41" t="s">
        <v>42</v>
      </c>
      <c r="J11" s="18" t="s">
        <v>39</v>
      </c>
      <c r="K11" s="29">
        <v>100</v>
      </c>
      <c r="L11" s="30">
        <v>242</v>
      </c>
      <c r="M11" s="30">
        <f t="shared" ref="M11:M14" si="1">K11*L11</f>
        <v>24200</v>
      </c>
      <c r="N11" s="30"/>
      <c r="O11" s="30"/>
      <c r="P11" s="30"/>
      <c r="Q11" s="31"/>
    </row>
    <row r="12" spans="1:17" ht="26.1" customHeight="1">
      <c r="A12" s="93"/>
      <c r="B12" s="95" t="s">
        <v>43</v>
      </c>
      <c r="C12" s="21" t="s">
        <v>44</v>
      </c>
      <c r="D12" s="42">
        <f>O27</f>
        <v>322722</v>
      </c>
      <c r="E12" s="23">
        <f>D12*4</f>
        <v>1290888</v>
      </c>
      <c r="F12" s="43"/>
      <c r="G12" s="44"/>
      <c r="H12" s="45" t="s">
        <v>45</v>
      </c>
      <c r="I12" s="41" t="s">
        <v>46</v>
      </c>
      <c r="J12" s="18" t="s">
        <v>39</v>
      </c>
      <c r="K12" s="46">
        <v>1000</v>
      </c>
      <c r="L12" s="47">
        <v>24</v>
      </c>
      <c r="M12" s="30">
        <f t="shared" si="1"/>
        <v>24000</v>
      </c>
      <c r="N12" s="47"/>
      <c r="O12" s="47"/>
      <c r="P12" s="47"/>
      <c r="Q12" s="48"/>
    </row>
    <row r="13" spans="1:17" ht="26.1" customHeight="1">
      <c r="A13" s="93"/>
      <c r="B13" s="96"/>
      <c r="C13" s="18" t="s">
        <v>47</v>
      </c>
      <c r="D13" s="49">
        <f>D12*4%</f>
        <v>12908.880000000001</v>
      </c>
      <c r="E13" s="23">
        <f>D13*4</f>
        <v>51635.520000000004</v>
      </c>
      <c r="F13" s="33" t="s">
        <v>48</v>
      </c>
      <c r="G13" s="34"/>
      <c r="H13" s="45" t="s">
        <v>49</v>
      </c>
      <c r="I13" s="51" t="s">
        <v>50</v>
      </c>
      <c r="J13" s="28" t="s">
        <v>32</v>
      </c>
      <c r="K13" s="46">
        <v>1000</v>
      </c>
      <c r="L13" s="50">
        <v>10</v>
      </c>
      <c r="M13" s="30">
        <f t="shared" si="1"/>
        <v>10000</v>
      </c>
      <c r="N13" s="47"/>
      <c r="O13" s="47"/>
      <c r="P13" s="47"/>
      <c r="Q13" s="48"/>
    </row>
    <row r="14" spans="1:17" ht="26.1" customHeight="1" thickBot="1">
      <c r="A14" s="93"/>
      <c r="B14" s="97"/>
      <c r="C14" s="35" t="s">
        <v>51</v>
      </c>
      <c r="D14" s="36">
        <f>SUM(D12:D13)</f>
        <v>335630.88</v>
      </c>
      <c r="E14" s="37">
        <f>D14*4</f>
        <v>1342523.52</v>
      </c>
      <c r="F14" s="38"/>
      <c r="G14" s="39"/>
      <c r="H14" s="45" t="s">
        <v>52</v>
      </c>
      <c r="I14" s="51" t="s">
        <v>53</v>
      </c>
      <c r="J14" s="28" t="s">
        <v>32</v>
      </c>
      <c r="K14" s="46">
        <v>1000</v>
      </c>
      <c r="L14" s="50">
        <v>12</v>
      </c>
      <c r="M14" s="30">
        <f t="shared" si="1"/>
        <v>12000</v>
      </c>
      <c r="N14" s="52"/>
      <c r="O14" s="47"/>
      <c r="P14" s="47"/>
      <c r="Q14" s="48"/>
    </row>
    <row r="15" spans="1:17" ht="26.1" customHeight="1">
      <c r="A15" s="93"/>
      <c r="B15" s="95" t="s">
        <v>54</v>
      </c>
      <c r="C15" s="21" t="s">
        <v>55</v>
      </c>
      <c r="D15" s="42">
        <f>(D14)*2.4%</f>
        <v>8055.1411200000002</v>
      </c>
      <c r="E15" s="23">
        <f t="shared" si="0"/>
        <v>32220.564480000001</v>
      </c>
      <c r="F15" s="43">
        <v>2.4</v>
      </c>
      <c r="G15" s="44"/>
      <c r="H15" s="45"/>
      <c r="I15" s="53"/>
      <c r="J15" s="18"/>
      <c r="K15" s="54"/>
      <c r="L15" s="47"/>
      <c r="M15" s="47"/>
      <c r="N15" s="52"/>
      <c r="O15" s="47"/>
      <c r="P15" s="47"/>
      <c r="Q15" s="48"/>
    </row>
    <row r="16" spans="1:17" ht="26.1" customHeight="1">
      <c r="A16" s="93"/>
      <c r="B16" s="96"/>
      <c r="C16" s="18" t="s">
        <v>56</v>
      </c>
      <c r="D16" s="32">
        <v>0</v>
      </c>
      <c r="E16" s="23">
        <f t="shared" si="0"/>
        <v>0</v>
      </c>
      <c r="F16" s="33">
        <v>0</v>
      </c>
      <c r="G16" s="34"/>
      <c r="H16" s="55"/>
      <c r="I16" s="53"/>
      <c r="J16" s="18"/>
      <c r="K16" s="54"/>
      <c r="L16" s="47"/>
      <c r="M16" s="47"/>
      <c r="N16" s="47"/>
      <c r="O16" s="47"/>
      <c r="P16" s="47"/>
      <c r="Q16" s="48"/>
    </row>
    <row r="17" spans="1:17" ht="26.1" customHeight="1">
      <c r="A17" s="93"/>
      <c r="B17" s="96"/>
      <c r="C17" s="18" t="s">
        <v>57</v>
      </c>
      <c r="D17" s="32">
        <f>(D11+D14)*10%</f>
        <v>75187.088000000003</v>
      </c>
      <c r="E17" s="23">
        <f t="shared" si="0"/>
        <v>300748.35200000001</v>
      </c>
      <c r="F17" s="33" t="s">
        <v>58</v>
      </c>
      <c r="G17" s="34" t="s">
        <v>59</v>
      </c>
      <c r="H17" s="56" t="s">
        <v>60</v>
      </c>
      <c r="I17" s="18"/>
      <c r="J17" s="18"/>
      <c r="K17" s="54"/>
      <c r="L17" s="47"/>
      <c r="M17" s="47"/>
      <c r="N17" s="47"/>
      <c r="O17" s="47"/>
      <c r="P17" s="47"/>
      <c r="Q17" s="48"/>
    </row>
    <row r="18" spans="1:17" ht="26.1" customHeight="1">
      <c r="A18" s="93"/>
      <c r="B18" s="96"/>
      <c r="C18" s="18" t="s">
        <v>61</v>
      </c>
      <c r="D18" s="32">
        <f>Q27</f>
        <v>50000</v>
      </c>
      <c r="E18" s="23">
        <f t="shared" si="0"/>
        <v>200000</v>
      </c>
      <c r="F18" s="33"/>
      <c r="G18" s="34"/>
      <c r="H18" s="45" t="s">
        <v>62</v>
      </c>
      <c r="I18" s="51"/>
      <c r="J18" s="18" t="s">
        <v>63</v>
      </c>
      <c r="K18" s="54">
        <v>2</v>
      </c>
      <c r="L18" s="47"/>
      <c r="M18" s="47"/>
      <c r="N18" s="52">
        <v>80830</v>
      </c>
      <c r="O18" s="47">
        <f>K18*N18</f>
        <v>161660</v>
      </c>
      <c r="P18" s="47"/>
      <c r="Q18" s="48"/>
    </row>
    <row r="19" spans="1:17" ht="26.1" customHeight="1">
      <c r="A19" s="93"/>
      <c r="B19" s="96"/>
      <c r="C19" s="18"/>
      <c r="D19" s="32"/>
      <c r="E19" s="23">
        <f t="shared" si="0"/>
        <v>0</v>
      </c>
      <c r="F19" s="33"/>
      <c r="G19" s="34"/>
      <c r="H19" s="45" t="s">
        <v>64</v>
      </c>
      <c r="I19" s="53"/>
      <c r="J19" s="18" t="s">
        <v>63</v>
      </c>
      <c r="K19" s="54">
        <v>2</v>
      </c>
      <c r="L19" s="47"/>
      <c r="M19" s="47"/>
      <c r="N19" s="52">
        <v>80531</v>
      </c>
      <c r="O19" s="47">
        <f>K19*N19</f>
        <v>161062</v>
      </c>
      <c r="P19" s="47"/>
      <c r="Q19" s="48"/>
    </row>
    <row r="20" spans="1:17" ht="26.1" customHeight="1" thickBot="1">
      <c r="A20" s="93"/>
      <c r="B20" s="97"/>
      <c r="C20" s="35" t="s">
        <v>40</v>
      </c>
      <c r="D20" s="36">
        <f>SUM(D15:D19)</f>
        <v>133242.22912</v>
      </c>
      <c r="E20" s="37">
        <f>D20*4</f>
        <v>532968.91648000001</v>
      </c>
      <c r="F20" s="38"/>
      <c r="G20" s="39"/>
      <c r="H20" s="55" t="s">
        <v>65</v>
      </c>
      <c r="I20" s="53"/>
      <c r="J20" s="18" t="s">
        <v>63</v>
      </c>
      <c r="K20" s="54">
        <v>0</v>
      </c>
      <c r="L20" s="47"/>
      <c r="M20" s="47"/>
      <c r="N20" s="47">
        <v>60547</v>
      </c>
      <c r="O20" s="47">
        <f>K20*N20</f>
        <v>0</v>
      </c>
      <c r="P20" s="47"/>
      <c r="Q20" s="48"/>
    </row>
    <row r="21" spans="1:17" ht="26.1" customHeight="1" thickBot="1">
      <c r="A21" s="94"/>
      <c r="B21" s="98" t="s">
        <v>66</v>
      </c>
      <c r="C21" s="91"/>
      <c r="D21" s="57">
        <f>D11+D14+D20</f>
        <v>885113.10912000004</v>
      </c>
      <c r="E21" s="58">
        <f t="shared" ref="E21:E26" si="2">D21*4</f>
        <v>3540452.4364800001</v>
      </c>
      <c r="F21" s="59"/>
      <c r="G21" s="60"/>
      <c r="H21" s="55"/>
      <c r="I21" s="53"/>
      <c r="J21" s="18"/>
      <c r="K21" s="54"/>
      <c r="L21" s="47"/>
      <c r="M21" s="47"/>
      <c r="N21" s="47"/>
      <c r="O21" s="47"/>
      <c r="P21" s="47"/>
      <c r="Q21" s="48"/>
    </row>
    <row r="22" spans="1:17" ht="26.1" customHeight="1">
      <c r="A22" s="77" t="s">
        <v>67</v>
      </c>
      <c r="B22" s="78"/>
      <c r="C22" s="79"/>
      <c r="D22" s="61">
        <f>D21*5%</f>
        <v>44255.655456000008</v>
      </c>
      <c r="E22" s="23">
        <f t="shared" si="2"/>
        <v>177022.62182400003</v>
      </c>
      <c r="F22" s="43" t="s">
        <v>68</v>
      </c>
      <c r="G22" s="44"/>
      <c r="H22" s="56"/>
      <c r="I22" s="53"/>
      <c r="J22" s="18"/>
      <c r="K22" s="54"/>
      <c r="L22" s="47"/>
      <c r="M22" s="47"/>
      <c r="N22" s="47"/>
      <c r="O22" s="47"/>
      <c r="P22" s="47"/>
      <c r="Q22" s="48"/>
    </row>
    <row r="23" spans="1:17" ht="26.1" customHeight="1" thickBot="1">
      <c r="A23" s="80" t="s">
        <v>69</v>
      </c>
      <c r="B23" s="81"/>
      <c r="C23" s="82"/>
      <c r="D23" s="36">
        <f>D21+D22</f>
        <v>929368.76457600005</v>
      </c>
      <c r="E23" s="37">
        <f t="shared" si="2"/>
        <v>3717475.0583040002</v>
      </c>
      <c r="F23" s="38"/>
      <c r="G23" s="39"/>
      <c r="H23" s="56" t="s">
        <v>70</v>
      </c>
      <c r="I23" s="53"/>
      <c r="J23" s="18"/>
      <c r="K23" s="54"/>
      <c r="L23" s="47"/>
      <c r="M23" s="47"/>
      <c r="N23" s="47"/>
      <c r="O23" s="47"/>
      <c r="P23" s="47"/>
      <c r="Q23" s="48"/>
    </row>
    <row r="24" spans="1:17" ht="26.1" customHeight="1">
      <c r="A24" s="77" t="s">
        <v>71</v>
      </c>
      <c r="B24" s="78"/>
      <c r="C24" s="79"/>
      <c r="D24" s="61">
        <v>50631</v>
      </c>
      <c r="E24" s="23">
        <f>D24*4</f>
        <v>202524</v>
      </c>
      <c r="F24" s="62" t="s">
        <v>72</v>
      </c>
      <c r="G24" s="44" t="s">
        <v>59</v>
      </c>
      <c r="H24" s="45" t="s">
        <v>73</v>
      </c>
      <c r="I24" s="53"/>
      <c r="J24" s="18" t="s">
        <v>74</v>
      </c>
      <c r="K24" s="46">
        <v>1</v>
      </c>
      <c r="L24" s="47"/>
      <c r="M24" s="47"/>
      <c r="N24" s="47"/>
      <c r="O24" s="47"/>
      <c r="P24" s="47">
        <v>50000</v>
      </c>
      <c r="Q24" s="48">
        <f>K24*P24</f>
        <v>50000</v>
      </c>
    </row>
    <row r="25" spans="1:17" ht="26.1" customHeight="1" thickBot="1">
      <c r="A25" s="83" t="s">
        <v>75</v>
      </c>
      <c r="B25" s="84"/>
      <c r="C25" s="85"/>
      <c r="D25" s="36">
        <f>D23+D24</f>
        <v>979999.76457600005</v>
      </c>
      <c r="E25" s="37">
        <v>3920000</v>
      </c>
      <c r="F25" s="38"/>
      <c r="G25" s="39"/>
      <c r="H25" s="63"/>
      <c r="I25" s="53"/>
      <c r="J25" s="18"/>
      <c r="K25" s="47"/>
      <c r="L25" s="47"/>
      <c r="M25" s="47"/>
      <c r="N25" s="47"/>
      <c r="O25" s="47"/>
      <c r="P25" s="47"/>
      <c r="Q25" s="48"/>
    </row>
    <row r="26" spans="1:17" ht="26.1" customHeight="1">
      <c r="A26" s="77" t="s">
        <v>76</v>
      </c>
      <c r="B26" s="78"/>
      <c r="C26" s="79"/>
      <c r="D26" s="61">
        <v>0</v>
      </c>
      <c r="E26" s="23">
        <f t="shared" si="2"/>
        <v>0</v>
      </c>
      <c r="F26" s="43" t="s">
        <v>77</v>
      </c>
      <c r="G26" s="44"/>
      <c r="H26" s="64"/>
      <c r="I26" s="65"/>
      <c r="J26" s="21"/>
      <c r="K26" s="66"/>
      <c r="L26" s="66"/>
      <c r="M26" s="66"/>
      <c r="N26" s="66"/>
      <c r="O26" s="66"/>
      <c r="P26" s="66"/>
      <c r="Q26" s="67"/>
    </row>
    <row r="27" spans="1:17" ht="26.1" customHeight="1" thickBot="1">
      <c r="A27" s="86" t="s">
        <v>69</v>
      </c>
      <c r="B27" s="87"/>
      <c r="C27" s="88"/>
      <c r="D27" s="68">
        <f>D25+D26</f>
        <v>979999.76457600005</v>
      </c>
      <c r="E27" s="69">
        <v>3920000</v>
      </c>
      <c r="F27" s="70"/>
      <c r="G27" s="71"/>
      <c r="H27" s="72" t="s">
        <v>66</v>
      </c>
      <c r="I27" s="73"/>
      <c r="J27" s="74"/>
      <c r="K27" s="75"/>
      <c r="L27" s="75"/>
      <c r="M27" s="75">
        <f>SUM(M8:M26)</f>
        <v>378400</v>
      </c>
      <c r="N27" s="75"/>
      <c r="O27" s="75">
        <f>SUM(O8:O26)</f>
        <v>322722</v>
      </c>
      <c r="P27" s="75"/>
      <c r="Q27" s="76">
        <f>SUM(Q8:Q26)</f>
        <v>50000</v>
      </c>
    </row>
    <row r="28" spans="1:17" ht="17.25" thickTop="1"/>
  </sheetData>
  <mergeCells count="31">
    <mergeCell ref="A3:D3"/>
    <mergeCell ref="E3:G3"/>
    <mergeCell ref="A1:D1"/>
    <mergeCell ref="E1:G1"/>
    <mergeCell ref="A2:D2"/>
    <mergeCell ref="E2:G2"/>
    <mergeCell ref="H2:Q2"/>
    <mergeCell ref="A6:C6"/>
    <mergeCell ref="A4:D4"/>
    <mergeCell ref="E4:G4"/>
    <mergeCell ref="H4:H5"/>
    <mergeCell ref="I4:I5"/>
    <mergeCell ref="L4:M4"/>
    <mergeCell ref="N4:O4"/>
    <mergeCell ref="P4:Q4"/>
    <mergeCell ref="B5:D5"/>
    <mergeCell ref="E5:G5"/>
    <mergeCell ref="J4:J5"/>
    <mergeCell ref="K4:K5"/>
    <mergeCell ref="A27:C27"/>
    <mergeCell ref="A7:C7"/>
    <mergeCell ref="A8:A21"/>
    <mergeCell ref="B8:B11"/>
    <mergeCell ref="B12:B14"/>
    <mergeCell ref="B15:B20"/>
    <mergeCell ref="B21:C21"/>
    <mergeCell ref="A22:C22"/>
    <mergeCell ref="A23:C23"/>
    <mergeCell ref="A24:C24"/>
    <mergeCell ref="A25:C25"/>
    <mergeCell ref="A26:C26"/>
  </mergeCells>
  <phoneticPr fontId="3" type="noConversion"/>
  <printOptions horizontalCentered="1"/>
  <pageMargins left="0.31496062992125984" right="0.31496062992125984" top="0.74803149606299213" bottom="0.35433070866141736" header="0.31496062992125984" footer="0.31496062992125984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견적서</vt:lpstr>
      <vt:lpstr>Sheet2</vt:lpstr>
      <vt:lpstr>Sheet3</vt:lpstr>
    </vt:vector>
  </TitlesOfParts>
  <Company>ExTra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XP_USER</dc:creator>
  <cp:lastModifiedBy>XP_USER</cp:lastModifiedBy>
  <cp:lastPrinted>2008-05-28T07:43:27Z</cp:lastPrinted>
  <dcterms:created xsi:type="dcterms:W3CDTF">2008-05-28T07:41:20Z</dcterms:created>
  <dcterms:modified xsi:type="dcterms:W3CDTF">2008-05-28T07:45:06Z</dcterms:modified>
</cp:coreProperties>
</file>